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N:\COA\SGF\GRANTS\AAA Notification of Grant Awards\"/>
    </mc:Choice>
  </mc:AlternateContent>
  <xr:revisionPtr revIDLastSave="0" documentId="8_{36442A8B-1068-4459-9974-FEC7913ABB96}" xr6:coauthVersionLast="47" xr6:coauthVersionMax="47" xr10:uidLastSave="{00000000-0000-0000-0000-000000000000}"/>
  <bookViews>
    <workbookView xWindow="20370" yWindow="-1275" windowWidth="29040" windowHeight="15840" xr2:uid="{00000000-000D-0000-FFFF-FFFF00000000}"/>
  </bookViews>
  <sheets>
    <sheet name="INSTRUCTIONS" sheetId="14" r:id="rId1"/>
    <sheet name="SCHEDA" sheetId="5" r:id="rId2"/>
    <sheet name="SCHEDA1" sheetId="4" r:id="rId3"/>
    <sheet name="SCHEDAAA" sheetId="1" r:id="rId4"/>
    <sheet name="IIIB" sheetId="3" r:id="rId5"/>
    <sheet name="IIIC" sheetId="8" r:id="rId6"/>
    <sheet name="IIID" sheetId="7" r:id="rId7"/>
    <sheet name="IIIE" sheetId="6" r:id="rId8"/>
    <sheet name="VERMTCH" sheetId="11" r:id="rId9"/>
    <sheet name="Check" sheetId="12" r:id="rId10"/>
  </sheets>
  <definedNames>
    <definedName name="Admin.perct">SCHEDAAA!$Q$1:$T$28</definedName>
    <definedName name="AdminNGA">SCHEDAAA!$I$1:$N$56</definedName>
    <definedName name="Check">Check!$A$1:$G$63</definedName>
    <definedName name="IIIB.percents">IIIB!$AD$1:$AF$29</definedName>
    <definedName name="IIIBNGA">IIIB!$V$1:$AA$60</definedName>
    <definedName name="IIIBworkseet">IIIB!$A$1:$T$66</definedName>
    <definedName name="IIIC1.percents">IIIC!$AB$8:$AE$36</definedName>
    <definedName name="IIIC1NGA">IIIC!$BA$1:$BF$72</definedName>
    <definedName name="IIIC1worksheet">IIIC!$A$1:$Z$52</definedName>
    <definedName name="IIIC2.Percents">IIIC!$AK$8:$AN$36</definedName>
    <definedName name="IIIC2NGA">IIIC!$BJ$1:$BO$71</definedName>
    <definedName name="IIID.percents">IIID!$AC$1:$AF$23</definedName>
    <definedName name="IIIDNGA">IIID!$U$1:$Z$56</definedName>
    <definedName name="IIIDworksheet">IIID!$A$1:$R$36</definedName>
    <definedName name="IIIE.Percents">IIIE!$AC$1:$AE$28</definedName>
    <definedName name="IIIENGA">IIIE!$U$1:$Z$57</definedName>
    <definedName name="IIIEworksheet">IIIE!$A$1:$S$58</definedName>
    <definedName name="_xlnm.Print_Area" localSheetId="7">IIIE!$A$1:$S$58</definedName>
    <definedName name="_xlnm.Print_Area" localSheetId="0">INSTRUCTIONS!$A$1:$N$60</definedName>
    <definedName name="_xlnm.Print_Area" localSheetId="8">VERMTCH!$A$1:$K$94</definedName>
    <definedName name="SCHED1A">#REF!</definedName>
    <definedName name="SCHEDA">SCHEDA!$A$1:$R$36</definedName>
    <definedName name="SCHEDA1">SCHEDA1!$A$1:$I$32</definedName>
    <definedName name="SchedAAAworksheet">SCHEDAAA!$A$1:$F$37</definedName>
    <definedName name="SGF.percents">#REF!</definedName>
    <definedName name="SGF.Verification">#REF!</definedName>
    <definedName name="SGFNGA">#REF!</definedName>
    <definedName name="SGFWorksheet">#REF!</definedName>
    <definedName name="VERMTCH">VERMTCH!$B$1:$K$94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C53" i="6"/>
  <c r="E33" i="12"/>
  <c r="BB62" i="8"/>
  <c r="BC30" i="8"/>
  <c r="V57" i="6" l="1"/>
  <c r="V56" i="6"/>
  <c r="V55" i="6"/>
  <c r="V51" i="6" l="1"/>
  <c r="V54" i="6"/>
  <c r="V53" i="6"/>
  <c r="B39" i="11"/>
  <c r="AE6" i="3"/>
  <c r="B4" i="12" l="1"/>
  <c r="E27" i="12"/>
  <c r="B5" i="12"/>
  <c r="M41" i="1"/>
  <c r="L41" i="1"/>
  <c r="K41" i="1"/>
  <c r="J41" i="1"/>
  <c r="BM57" i="8"/>
  <c r="N41" i="1" l="1"/>
  <c r="BL57" i="8" l="1"/>
  <c r="BL60" i="8"/>
  <c r="BL59" i="8"/>
  <c r="BL58" i="8"/>
  <c r="H85" i="11" l="1"/>
  <c r="G85" i="11"/>
  <c r="F85" i="11"/>
  <c r="E85" i="11"/>
  <c r="D85" i="11"/>
  <c r="G9" i="4"/>
  <c r="F9" i="4"/>
  <c r="E9" i="4"/>
  <c r="D9" i="4"/>
  <c r="C9" i="4"/>
  <c r="F13" i="11"/>
  <c r="I40" i="11"/>
  <c r="G57" i="6"/>
  <c r="G52" i="6"/>
  <c r="G54" i="6"/>
  <c r="G53" i="6"/>
  <c r="G55" i="6"/>
  <c r="V52" i="6"/>
  <c r="V59" i="6" s="1"/>
  <c r="I10" i="11" l="1"/>
  <c r="D14" i="11" l="1"/>
  <c r="C47" i="6" l="1"/>
  <c r="B47" i="6"/>
  <c r="C30" i="6"/>
  <c r="B30" i="6"/>
  <c r="D8" i="6"/>
  <c r="D9" i="6"/>
  <c r="D10" i="6"/>
  <c r="D11" i="6"/>
  <c r="D12" i="6"/>
  <c r="D13" i="6"/>
  <c r="D14" i="6"/>
  <c r="D15" i="6"/>
  <c r="D16" i="6"/>
  <c r="D17" i="6"/>
  <c r="D18" i="6"/>
  <c r="D19" i="6"/>
  <c r="D21" i="6"/>
  <c r="D22" i="6"/>
  <c r="D23" i="6"/>
  <c r="D24" i="6"/>
  <c r="D25" i="6"/>
  <c r="D26" i="6"/>
  <c r="D27" i="6"/>
  <c r="D28" i="6"/>
  <c r="D29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N39" i="8"/>
  <c r="S39" i="8" s="1"/>
  <c r="N38" i="8"/>
  <c r="S38" i="8" s="1"/>
  <c r="N37" i="8"/>
  <c r="S37" i="8" s="1"/>
  <c r="N36" i="8"/>
  <c r="S36" i="8" s="1"/>
  <c r="N35" i="8"/>
  <c r="S35" i="8" s="1"/>
  <c r="N34" i="8"/>
  <c r="S34" i="8" s="1"/>
  <c r="N33" i="8"/>
  <c r="S33" i="8" s="1"/>
  <c r="N32" i="8"/>
  <c r="S32" i="8" s="1"/>
  <c r="N19" i="8"/>
  <c r="N18" i="8"/>
  <c r="N17" i="8"/>
  <c r="N16" i="8"/>
  <c r="N15" i="8"/>
  <c r="N14" i="8"/>
  <c r="N13" i="8"/>
  <c r="N12" i="8"/>
  <c r="N11" i="8"/>
  <c r="N10" i="8"/>
  <c r="D31" i="8"/>
  <c r="D20" i="8"/>
  <c r="C20" i="8"/>
  <c r="D9" i="8"/>
  <c r="L28" i="3"/>
  <c r="K28" i="3"/>
  <c r="L16" i="3"/>
  <c r="K16" i="3"/>
  <c r="C28" i="3"/>
  <c r="B28" i="3"/>
  <c r="C16" i="3"/>
  <c r="B16" i="3"/>
  <c r="B49" i="6" l="1"/>
  <c r="C49" i="6"/>
  <c r="D47" i="6"/>
  <c r="D49" i="6" s="1"/>
  <c r="AE19" i="6" l="1"/>
  <c r="AE6" i="6"/>
  <c r="P28" i="6"/>
  <c r="H28" i="6"/>
  <c r="L28" i="6" s="1"/>
  <c r="Q28" i="6"/>
  <c r="R28" i="6" s="1"/>
  <c r="P18" i="6"/>
  <c r="H18" i="6"/>
  <c r="L18" i="6" s="1"/>
  <c r="Q36" i="6"/>
  <c r="R36" i="6" s="1"/>
  <c r="Q37" i="6"/>
  <c r="R37" i="6" s="1"/>
  <c r="Q38" i="6"/>
  <c r="R38" i="6" s="1"/>
  <c r="Q40" i="6"/>
  <c r="R40" i="6" s="1"/>
  <c r="Q43" i="6"/>
  <c r="Q44" i="6"/>
  <c r="R44" i="6" s="1"/>
  <c r="Q46" i="6"/>
  <c r="R46" i="6" s="1"/>
  <c r="Q9" i="6"/>
  <c r="R9" i="6" s="1"/>
  <c r="Q11" i="6"/>
  <c r="R11" i="6" s="1"/>
  <c r="Q12" i="6"/>
  <c r="R12" i="6" s="1"/>
  <c r="Q13" i="6"/>
  <c r="R13" i="6" s="1"/>
  <c r="H9" i="6"/>
  <c r="L9" i="6" s="1"/>
  <c r="H10" i="6"/>
  <c r="L10" i="6" s="1"/>
  <c r="H11" i="6"/>
  <c r="L11" i="6" s="1"/>
  <c r="H12" i="6"/>
  <c r="L12" i="6" s="1"/>
  <c r="H13" i="6"/>
  <c r="L13" i="6" s="1"/>
  <c r="H14" i="6"/>
  <c r="L14" i="6" s="1"/>
  <c r="H15" i="6"/>
  <c r="L15" i="6" s="1"/>
  <c r="H16" i="6"/>
  <c r="L16" i="6" s="1"/>
  <c r="H17" i="6"/>
  <c r="L17" i="6" s="1"/>
  <c r="H19" i="6"/>
  <c r="L19" i="6" s="1"/>
  <c r="H34" i="6"/>
  <c r="L34" i="6" s="1"/>
  <c r="H35" i="6"/>
  <c r="L35" i="6" s="1"/>
  <c r="H36" i="6"/>
  <c r="L36" i="6" s="1"/>
  <c r="H37" i="6"/>
  <c r="L37" i="6" s="1"/>
  <c r="H38" i="6"/>
  <c r="L38" i="6" s="1"/>
  <c r="H39" i="6"/>
  <c r="L39" i="6" s="1"/>
  <c r="H40" i="6"/>
  <c r="L40" i="6" s="1"/>
  <c r="H41" i="6"/>
  <c r="L41" i="6" s="1"/>
  <c r="H42" i="6"/>
  <c r="L42" i="6" s="1"/>
  <c r="H43" i="6"/>
  <c r="L43" i="6" s="1"/>
  <c r="H44" i="6"/>
  <c r="L44" i="6" s="1"/>
  <c r="H45" i="6"/>
  <c r="L45" i="6" s="1"/>
  <c r="H46" i="6"/>
  <c r="L46" i="6" s="1"/>
  <c r="Q39" i="6"/>
  <c r="R39" i="6" s="1"/>
  <c r="Q41" i="6"/>
  <c r="R41" i="6" s="1"/>
  <c r="Q42" i="6"/>
  <c r="R42" i="6" s="1"/>
  <c r="Q45" i="6"/>
  <c r="R45" i="6" s="1"/>
  <c r="P36" i="6"/>
  <c r="P37" i="6"/>
  <c r="P38" i="6"/>
  <c r="P39" i="6"/>
  <c r="P40" i="6"/>
  <c r="P41" i="6"/>
  <c r="P42" i="6"/>
  <c r="P43" i="6"/>
  <c r="P44" i="6"/>
  <c r="P45" i="6"/>
  <c r="P46" i="6"/>
  <c r="Q10" i="6"/>
  <c r="R10" i="6" s="1"/>
  <c r="Q15" i="6"/>
  <c r="R15" i="6" s="1"/>
  <c r="P9" i="6"/>
  <c r="P10" i="6"/>
  <c r="P11" i="6"/>
  <c r="P12" i="6"/>
  <c r="P13" i="6"/>
  <c r="P14" i="6"/>
  <c r="P15" i="6"/>
  <c r="P16" i="6"/>
  <c r="Q18" i="6" l="1"/>
  <c r="R18" i="6" s="1"/>
  <c r="R43" i="6"/>
  <c r="Q16" i="6"/>
  <c r="R16" i="6" s="1"/>
  <c r="Q14" i="6"/>
  <c r="R14" i="6" s="1"/>
  <c r="C66" i="11" l="1"/>
  <c r="A2" i="12" l="1"/>
  <c r="H1" i="11"/>
  <c r="W48" i="6" l="1"/>
  <c r="W47" i="6"/>
  <c r="W46" i="6"/>
  <c r="W45" i="6"/>
  <c r="W44" i="7"/>
  <c r="W43" i="7"/>
  <c r="W42" i="7"/>
  <c r="W41" i="7"/>
  <c r="P9" i="5" l="1"/>
  <c r="O9" i="5"/>
  <c r="N9" i="5"/>
  <c r="AM32" i="3" l="1"/>
  <c r="AP32" i="3" s="1"/>
  <c r="Q32" i="3"/>
  <c r="I32" i="3"/>
  <c r="M32" i="3" s="1"/>
  <c r="D32" i="3"/>
  <c r="R32" i="3" l="1"/>
  <c r="S32" i="3" s="1"/>
  <c r="B11" i="12" l="1"/>
  <c r="D3" i="6"/>
  <c r="E56" i="3"/>
  <c r="E28" i="3"/>
  <c r="H3" i="11"/>
  <c r="O47" i="6"/>
  <c r="N47" i="6"/>
  <c r="M47" i="6"/>
  <c r="K47" i="6"/>
  <c r="J47" i="6"/>
  <c r="I47" i="6"/>
  <c r="G47" i="6"/>
  <c r="F47" i="6"/>
  <c r="E47" i="6"/>
  <c r="AI47" i="6"/>
  <c r="P19" i="6"/>
  <c r="Q19" i="6"/>
  <c r="R19" i="6" s="1"/>
  <c r="AH10" i="6"/>
  <c r="AH19" i="6"/>
  <c r="X41" i="7"/>
  <c r="W50" i="7"/>
  <c r="O30" i="6"/>
  <c r="N30" i="6"/>
  <c r="P28" i="3"/>
  <c r="O28" i="3"/>
  <c r="P16" i="3"/>
  <c r="O16" i="3"/>
  <c r="AJ30" i="6"/>
  <c r="AJ20" i="6"/>
  <c r="AL50" i="6"/>
  <c r="AJ47" i="6"/>
  <c r="AH49" i="6"/>
  <c r="AL48" i="6"/>
  <c r="AH47" i="6"/>
  <c r="AL42" i="6"/>
  <c r="AL41" i="6"/>
  <c r="AL40" i="6"/>
  <c r="AL38" i="6"/>
  <c r="AL37" i="6"/>
  <c r="AL35" i="6"/>
  <c r="AI34" i="6"/>
  <c r="AL34" i="6" s="1"/>
  <c r="AH34" i="6"/>
  <c r="AI33" i="6"/>
  <c r="AL33" i="6" s="1"/>
  <c r="AH33" i="6"/>
  <c r="AI32" i="6"/>
  <c r="AL32" i="6" s="1"/>
  <c r="AH32" i="6"/>
  <c r="AL31" i="6"/>
  <c r="AH30" i="6"/>
  <c r="AI29" i="6"/>
  <c r="AK29" i="6" s="1"/>
  <c r="AH29" i="6"/>
  <c r="AI27" i="6"/>
  <c r="AK27" i="6" s="1"/>
  <c r="AH27" i="6"/>
  <c r="AI26" i="6"/>
  <c r="AK26" i="6" s="1"/>
  <c r="AH26" i="6"/>
  <c r="AI25" i="6"/>
  <c r="AK25" i="6" s="1"/>
  <c r="AH25" i="6"/>
  <c r="AI24" i="6"/>
  <c r="AK24" i="6" s="1"/>
  <c r="AH24" i="6"/>
  <c r="AI23" i="6"/>
  <c r="AK23" i="6" s="1"/>
  <c r="AH23" i="6"/>
  <c r="AI22" i="6"/>
  <c r="AK22" i="6" s="1"/>
  <c r="AH22" i="6"/>
  <c r="AI21" i="6"/>
  <c r="AK21" i="6" s="1"/>
  <c r="AH21" i="6"/>
  <c r="AI20" i="6"/>
  <c r="AH20" i="6"/>
  <c r="AI17" i="6"/>
  <c r="AK17" i="6" s="1"/>
  <c r="AH17" i="6"/>
  <c r="AI11" i="6"/>
  <c r="AL11" i="6" s="1"/>
  <c r="AH11" i="6"/>
  <c r="AI8" i="6"/>
  <c r="AL8" i="6" s="1"/>
  <c r="AH8" i="6"/>
  <c r="AH7" i="6"/>
  <c r="AN32" i="7"/>
  <c r="AN31" i="7"/>
  <c r="AL30" i="7"/>
  <c r="AI30" i="7"/>
  <c r="AN29" i="7"/>
  <c r="AN28" i="7"/>
  <c r="AN27" i="7"/>
  <c r="AN26" i="7"/>
  <c r="AN25" i="7"/>
  <c r="AN24" i="7"/>
  <c r="AN23" i="7"/>
  <c r="AK22" i="7"/>
  <c r="AN22" i="7" s="1"/>
  <c r="AI22" i="7"/>
  <c r="AN21" i="7"/>
  <c r="AK20" i="7"/>
  <c r="AN20" i="7" s="1"/>
  <c r="AI20" i="7"/>
  <c r="AK19" i="7"/>
  <c r="AN19" i="7" s="1"/>
  <c r="AI19" i="7"/>
  <c r="AK18" i="7"/>
  <c r="AN18" i="7" s="1"/>
  <c r="AI18" i="7"/>
  <c r="AK17" i="7"/>
  <c r="AN17" i="7" s="1"/>
  <c r="AI17" i="7"/>
  <c r="AK16" i="7"/>
  <c r="AN16" i="7" s="1"/>
  <c r="AI16" i="7"/>
  <c r="AK15" i="7"/>
  <c r="AN15" i="7" s="1"/>
  <c r="AI15" i="7"/>
  <c r="AK14" i="7"/>
  <c r="AM14" i="7" s="1"/>
  <c r="AI14" i="7"/>
  <c r="AK13" i="7"/>
  <c r="AN13" i="7" s="1"/>
  <c r="AI13" i="7"/>
  <c r="AK12" i="7"/>
  <c r="AN12" i="7" s="1"/>
  <c r="AI12" i="7"/>
  <c r="AK11" i="7"/>
  <c r="AN11" i="7" s="1"/>
  <c r="AI11" i="7"/>
  <c r="AK10" i="7"/>
  <c r="AN10" i="7" s="1"/>
  <c r="AI10" i="7"/>
  <c r="AK9" i="7"/>
  <c r="AN9" i="7" s="1"/>
  <c r="AI9" i="7"/>
  <c r="AK8" i="7"/>
  <c r="AN8" i="7" s="1"/>
  <c r="AI8" i="7"/>
  <c r="BX44" i="8"/>
  <c r="BX43" i="8"/>
  <c r="BS42" i="8"/>
  <c r="BX41" i="8"/>
  <c r="BW41" i="8"/>
  <c r="BV40" i="8"/>
  <c r="BS40" i="8"/>
  <c r="BU39" i="8"/>
  <c r="BX39" i="8" s="1"/>
  <c r="BS39" i="8"/>
  <c r="BU38" i="8"/>
  <c r="BX38" i="8" s="1"/>
  <c r="BS38" i="8"/>
  <c r="BU37" i="8"/>
  <c r="BX37" i="8" s="1"/>
  <c r="BS37" i="8"/>
  <c r="BU36" i="8"/>
  <c r="BX36" i="8" s="1"/>
  <c r="BS36" i="8"/>
  <c r="BU35" i="8"/>
  <c r="BX35" i="8" s="1"/>
  <c r="BS35" i="8"/>
  <c r="BU34" i="8"/>
  <c r="BX34" i="8" s="1"/>
  <c r="BS34" i="8"/>
  <c r="BU33" i="8"/>
  <c r="BX33" i="8" s="1"/>
  <c r="BS33" i="8"/>
  <c r="BU32" i="8"/>
  <c r="BX32" i="8" s="1"/>
  <c r="BS32" i="8"/>
  <c r="BS31" i="8"/>
  <c r="BU30" i="8"/>
  <c r="BX30" i="8" s="1"/>
  <c r="BS30" i="8"/>
  <c r="BU29" i="8"/>
  <c r="BX29" i="8"/>
  <c r="BS29" i="8"/>
  <c r="BU28" i="8"/>
  <c r="BS28" i="8"/>
  <c r="BX27" i="8"/>
  <c r="BX26" i="8"/>
  <c r="BX25" i="8"/>
  <c r="BX24" i="8"/>
  <c r="BX23" i="8"/>
  <c r="BX22" i="8"/>
  <c r="BX21" i="8"/>
  <c r="BV20" i="8"/>
  <c r="BS20" i="8"/>
  <c r="BU19" i="8"/>
  <c r="BX19" i="8" s="1"/>
  <c r="BU18" i="8"/>
  <c r="BX18" i="8" s="1"/>
  <c r="BS18" i="8"/>
  <c r="BU17" i="8"/>
  <c r="BX17" i="8" s="1"/>
  <c r="BS17" i="8"/>
  <c r="BU16" i="8"/>
  <c r="BX16" i="8" s="1"/>
  <c r="BS16" i="8"/>
  <c r="BU15" i="8"/>
  <c r="BW15" i="8" s="1"/>
  <c r="BS15" i="8"/>
  <c r="BU14" i="8"/>
  <c r="BW14" i="8" s="1"/>
  <c r="BS14" i="8"/>
  <c r="BU13" i="8"/>
  <c r="BX13" i="8" s="1"/>
  <c r="BS13" i="8"/>
  <c r="BU12" i="8"/>
  <c r="BX12" i="8" s="1"/>
  <c r="BS12" i="8"/>
  <c r="BU11" i="8"/>
  <c r="BX11" i="8" s="1"/>
  <c r="BS11" i="8"/>
  <c r="BU10" i="8"/>
  <c r="BX10" i="8" s="1"/>
  <c r="BS10" i="8"/>
  <c r="BS9" i="8"/>
  <c r="AQ60" i="3"/>
  <c r="Y53" i="3"/>
  <c r="AM28" i="3"/>
  <c r="C56" i="3"/>
  <c r="AM56" i="3" s="1"/>
  <c r="AO56" i="3"/>
  <c r="AO28" i="3"/>
  <c r="AO16" i="3"/>
  <c r="AM58" i="3"/>
  <c r="AQ58" i="3" s="1"/>
  <c r="AM57" i="3"/>
  <c r="AQ57" i="3" s="1"/>
  <c r="AM55" i="3"/>
  <c r="AQ55" i="3" s="1"/>
  <c r="AM54" i="3"/>
  <c r="AQ54" i="3" s="1"/>
  <c r="AM53" i="3"/>
  <c r="AP53" i="3" s="1"/>
  <c r="AM52" i="3"/>
  <c r="AQ52" i="3" s="1"/>
  <c r="AM51" i="3"/>
  <c r="AQ51" i="3" s="1"/>
  <c r="AM50" i="3"/>
  <c r="AQ50" i="3" s="1"/>
  <c r="AM49" i="3"/>
  <c r="AQ49" i="3" s="1"/>
  <c r="AM48" i="3"/>
  <c r="AQ48" i="3" s="1"/>
  <c r="AM47" i="3"/>
  <c r="AQ47" i="3" s="1"/>
  <c r="AM46" i="3"/>
  <c r="AQ46" i="3" s="1"/>
  <c r="AM45" i="3"/>
  <c r="AP45" i="3" s="1"/>
  <c r="AM44" i="3"/>
  <c r="AQ44" i="3" s="1"/>
  <c r="AM43" i="3"/>
  <c r="AQ43" i="3" s="1"/>
  <c r="AM42" i="3"/>
  <c r="AQ42" i="3" s="1"/>
  <c r="AM41" i="3"/>
  <c r="AP41" i="3" s="1"/>
  <c r="AM40" i="3"/>
  <c r="AQ40" i="3" s="1"/>
  <c r="AM39" i="3"/>
  <c r="AQ39" i="3" s="1"/>
  <c r="AM38" i="3"/>
  <c r="AQ38" i="3" s="1"/>
  <c r="AM37" i="3"/>
  <c r="AP37" i="3" s="1"/>
  <c r="AM36" i="3"/>
  <c r="AQ36" i="3" s="1"/>
  <c r="AM35" i="3"/>
  <c r="AQ35" i="3" s="1"/>
  <c r="AM34" i="3"/>
  <c r="AQ34" i="3" s="1"/>
  <c r="AM33" i="3"/>
  <c r="AQ33" i="3" s="1"/>
  <c r="AM31" i="3"/>
  <c r="AQ31" i="3" s="1"/>
  <c r="AM30" i="3"/>
  <c r="AQ30" i="3" s="1"/>
  <c r="AM29" i="3"/>
  <c r="AP29" i="3" s="1"/>
  <c r="AQ29" i="3"/>
  <c r="AM27" i="3"/>
  <c r="AP27" i="3" s="1"/>
  <c r="AM26" i="3"/>
  <c r="AP26" i="3" s="1"/>
  <c r="AM25" i="3"/>
  <c r="AP25" i="3" s="1"/>
  <c r="AM24" i="3"/>
  <c r="AP24" i="3" s="1"/>
  <c r="AM23" i="3"/>
  <c r="AP23" i="3" s="1"/>
  <c r="AM22" i="3"/>
  <c r="AP22" i="3" s="1"/>
  <c r="AM21" i="3"/>
  <c r="AP21" i="3" s="1"/>
  <c r="AM20" i="3"/>
  <c r="AP20" i="3" s="1"/>
  <c r="AM19" i="3"/>
  <c r="AP19" i="3" s="1"/>
  <c r="AM18" i="3"/>
  <c r="AP18" i="3" s="1"/>
  <c r="AM17" i="3"/>
  <c r="AQ17" i="3" s="1"/>
  <c r="AM15" i="3"/>
  <c r="AP15" i="3" s="1"/>
  <c r="AM14" i="3"/>
  <c r="AP14" i="3" s="1"/>
  <c r="AM13" i="3"/>
  <c r="AP13" i="3" s="1"/>
  <c r="AM12" i="3"/>
  <c r="AP12" i="3" s="1"/>
  <c r="AM11" i="3"/>
  <c r="AP11" i="3" s="1"/>
  <c r="AM10" i="3"/>
  <c r="AP10" i="3" s="1"/>
  <c r="AM9" i="3"/>
  <c r="AP9" i="3" s="1"/>
  <c r="AM8" i="3"/>
  <c r="AP8" i="3" s="1"/>
  <c r="Z33" i="1"/>
  <c r="AC33" i="1" s="1"/>
  <c r="D24" i="1"/>
  <c r="D25" i="1" s="1"/>
  <c r="D32" i="1"/>
  <c r="Y33" i="1"/>
  <c r="X33" i="1"/>
  <c r="Z32" i="1"/>
  <c r="AB32" i="1"/>
  <c r="Y32" i="1"/>
  <c r="X32" i="1"/>
  <c r="Z31" i="1"/>
  <c r="AD31" i="1" s="1"/>
  <c r="Y31" i="1"/>
  <c r="X31" i="1"/>
  <c r="Z30" i="1"/>
  <c r="AD30" i="1" s="1"/>
  <c r="Y30" i="1"/>
  <c r="X30" i="1"/>
  <c r="Z29" i="1"/>
  <c r="AD29" i="1" s="1"/>
  <c r="Y29" i="1"/>
  <c r="X29" i="1"/>
  <c r="Z28" i="1"/>
  <c r="AD28" i="1" s="1"/>
  <c r="Y28" i="1"/>
  <c r="X28" i="1"/>
  <c r="Z27" i="1"/>
  <c r="AC27" i="1" s="1"/>
  <c r="AD27" i="1"/>
  <c r="Y27" i="1"/>
  <c r="X27" i="1"/>
  <c r="Z26" i="1"/>
  <c r="AD26" i="1" s="1"/>
  <c r="Y26" i="1"/>
  <c r="X26" i="1"/>
  <c r="Z25" i="1"/>
  <c r="AC25" i="1" s="1"/>
  <c r="Y25" i="1"/>
  <c r="X25" i="1"/>
  <c r="AB24" i="1"/>
  <c r="Z24" i="1"/>
  <c r="Y24" i="1"/>
  <c r="X24" i="1"/>
  <c r="Z23" i="1"/>
  <c r="AD23" i="1" s="1"/>
  <c r="Y23" i="1"/>
  <c r="X23" i="1"/>
  <c r="Z22" i="1"/>
  <c r="AD22" i="1" s="1"/>
  <c r="Y22" i="1"/>
  <c r="X22" i="1"/>
  <c r="Z21" i="1"/>
  <c r="AD21" i="1" s="1"/>
  <c r="Y21" i="1"/>
  <c r="X21" i="1"/>
  <c r="Z20" i="1"/>
  <c r="AD20" i="1" s="1"/>
  <c r="Y20" i="1"/>
  <c r="X20" i="1"/>
  <c r="AD19" i="1"/>
  <c r="AC19" i="1"/>
  <c r="Y19" i="1"/>
  <c r="X19" i="1"/>
  <c r="Z18" i="1"/>
  <c r="AD18" i="1" s="1"/>
  <c r="D12" i="1"/>
  <c r="AA12" i="1" s="1"/>
  <c r="Y18" i="1"/>
  <c r="X18" i="1"/>
  <c r="Z17" i="1"/>
  <c r="AD17" i="1" s="1"/>
  <c r="Y17" i="1"/>
  <c r="X17" i="1"/>
  <c r="Z16" i="1"/>
  <c r="AD16" i="1" s="1"/>
  <c r="Y16" i="1"/>
  <c r="X16" i="1"/>
  <c r="Z15" i="1"/>
  <c r="AD15" i="1" s="1"/>
  <c r="Y15" i="1"/>
  <c r="X15" i="1"/>
  <c r="Z14" i="1"/>
  <c r="AD14" i="1" s="1"/>
  <c r="Y14" i="1"/>
  <c r="AD13" i="1"/>
  <c r="AC13" i="1"/>
  <c r="AB12" i="1"/>
  <c r="Z12" i="1"/>
  <c r="Y12" i="1"/>
  <c r="X12" i="1"/>
  <c r="Z11" i="1"/>
  <c r="AD11" i="1" s="1"/>
  <c r="Y11" i="1"/>
  <c r="X11" i="1"/>
  <c r="Z10" i="1"/>
  <c r="AD10" i="1" s="1"/>
  <c r="Y10" i="1"/>
  <c r="X10" i="1"/>
  <c r="Z9" i="1"/>
  <c r="AC9" i="1" s="1"/>
  <c r="Y9" i="1"/>
  <c r="X9" i="1"/>
  <c r="Z8" i="1"/>
  <c r="AD8" i="1" s="1"/>
  <c r="Y8" i="1"/>
  <c r="X8" i="1"/>
  <c r="Z7" i="1"/>
  <c r="AD7" i="1" s="1"/>
  <c r="Y7" i="1"/>
  <c r="X7" i="1"/>
  <c r="Z6" i="1"/>
  <c r="AD6" i="1" s="1"/>
  <c r="Y6" i="1"/>
  <c r="X6" i="1"/>
  <c r="I30" i="7"/>
  <c r="M13" i="5" s="1"/>
  <c r="G14" i="11"/>
  <c r="X45" i="6"/>
  <c r="D1" i="12"/>
  <c r="E24" i="12"/>
  <c r="E23" i="12"/>
  <c r="E22" i="12"/>
  <c r="E21" i="12"/>
  <c r="E20" i="12"/>
  <c r="C48" i="8"/>
  <c r="D48" i="8" s="1"/>
  <c r="C49" i="8"/>
  <c r="D49" i="8" s="1"/>
  <c r="D81" i="1"/>
  <c r="D80" i="1"/>
  <c r="D79" i="1"/>
  <c r="D78" i="1"/>
  <c r="D77" i="1"/>
  <c r="D76" i="1"/>
  <c r="D3" i="5"/>
  <c r="D2" i="5"/>
  <c r="B5" i="11"/>
  <c r="K1" i="6"/>
  <c r="K1" i="7"/>
  <c r="M1" i="3"/>
  <c r="P1" i="8"/>
  <c r="N1" i="8"/>
  <c r="B81" i="1"/>
  <c r="C76" i="1"/>
  <c r="B80" i="1"/>
  <c r="B79" i="1"/>
  <c r="B78" i="1"/>
  <c r="B77" i="1"/>
  <c r="F5" i="1"/>
  <c r="B1" i="12"/>
  <c r="J10" i="1"/>
  <c r="E17" i="11" s="1"/>
  <c r="J12" i="1"/>
  <c r="H17" i="11" s="1"/>
  <c r="E3" i="4"/>
  <c r="E2" i="4"/>
  <c r="E3" i="11"/>
  <c r="E2" i="11"/>
  <c r="D2" i="6"/>
  <c r="B3" i="7"/>
  <c r="B2" i="7"/>
  <c r="D3" i="8"/>
  <c r="D2" i="8"/>
  <c r="D3" i="3"/>
  <c r="D2" i="3"/>
  <c r="I78" i="11"/>
  <c r="I8" i="3"/>
  <c r="M8" i="3" s="1"/>
  <c r="I13" i="3"/>
  <c r="M13" i="3" s="1"/>
  <c r="I15" i="3"/>
  <c r="M15" i="3" s="1"/>
  <c r="I9" i="3"/>
  <c r="M9" i="3" s="1"/>
  <c r="I10" i="3"/>
  <c r="M10" i="3" s="1"/>
  <c r="I11" i="3"/>
  <c r="M11" i="3" s="1"/>
  <c r="I12" i="3"/>
  <c r="M12" i="3" s="1"/>
  <c r="I14" i="3"/>
  <c r="M14" i="3" s="1"/>
  <c r="I19" i="3"/>
  <c r="M19" i="3" s="1"/>
  <c r="I21" i="3"/>
  <c r="M21" i="3" s="1"/>
  <c r="I24" i="3"/>
  <c r="M24" i="3" s="1"/>
  <c r="I20" i="3"/>
  <c r="M20" i="3" s="1"/>
  <c r="I22" i="3"/>
  <c r="M22" i="3" s="1"/>
  <c r="I23" i="3"/>
  <c r="M23" i="3" s="1"/>
  <c r="I25" i="3"/>
  <c r="M25" i="3" s="1"/>
  <c r="I26" i="3"/>
  <c r="M26" i="3" s="1"/>
  <c r="I31" i="3"/>
  <c r="M31" i="3" s="1"/>
  <c r="I35" i="3"/>
  <c r="M35" i="3" s="1"/>
  <c r="I42" i="3"/>
  <c r="M42" i="3" s="1"/>
  <c r="I44" i="3"/>
  <c r="M44" i="3" s="1"/>
  <c r="I33" i="3"/>
  <c r="M33" i="3" s="1"/>
  <c r="I34" i="3"/>
  <c r="M34" i="3" s="1"/>
  <c r="I36" i="3"/>
  <c r="M36" i="3" s="1"/>
  <c r="I37" i="3"/>
  <c r="M37" i="3" s="1"/>
  <c r="I38" i="3"/>
  <c r="M38" i="3" s="1"/>
  <c r="I39" i="3"/>
  <c r="M39" i="3" s="1"/>
  <c r="I40" i="3"/>
  <c r="M40" i="3" s="1"/>
  <c r="I41" i="3"/>
  <c r="M41" i="3" s="1"/>
  <c r="I43" i="3"/>
  <c r="M43" i="3" s="1"/>
  <c r="I45" i="3"/>
  <c r="M45" i="3" s="1"/>
  <c r="I46" i="3"/>
  <c r="M46" i="3" s="1"/>
  <c r="I47" i="3"/>
  <c r="M47" i="3" s="1"/>
  <c r="I48" i="3"/>
  <c r="M48" i="3" s="1"/>
  <c r="I49" i="3"/>
  <c r="M49" i="3" s="1"/>
  <c r="I50" i="3"/>
  <c r="M50" i="3" s="1"/>
  <c r="S10" i="8"/>
  <c r="S11" i="8"/>
  <c r="S12" i="8"/>
  <c r="S13" i="8"/>
  <c r="S14" i="8"/>
  <c r="BB64" i="8" s="1"/>
  <c r="S15" i="8"/>
  <c r="S16" i="8"/>
  <c r="S17" i="8"/>
  <c r="S18" i="8"/>
  <c r="S19" i="8"/>
  <c r="BL66" i="8"/>
  <c r="BL64" i="8"/>
  <c r="BL65" i="8"/>
  <c r="I79" i="11"/>
  <c r="F14" i="11"/>
  <c r="E14" i="11"/>
  <c r="I34" i="11"/>
  <c r="I40" i="8"/>
  <c r="F12" i="5" s="1"/>
  <c r="F15" i="5" s="1"/>
  <c r="BK13" i="8"/>
  <c r="BK14" i="8"/>
  <c r="J40" i="8"/>
  <c r="G12" i="5" s="1"/>
  <c r="O40" i="8"/>
  <c r="AN20" i="8" s="1"/>
  <c r="J11" i="1"/>
  <c r="F17" i="11" s="1"/>
  <c r="F50" i="11" s="1"/>
  <c r="J9" i="1"/>
  <c r="D17" i="11" s="1"/>
  <c r="I18" i="3"/>
  <c r="M18" i="3" s="1"/>
  <c r="I27" i="3"/>
  <c r="M27" i="3" s="1"/>
  <c r="I51" i="3"/>
  <c r="M51" i="3" s="1"/>
  <c r="I52" i="3"/>
  <c r="M52" i="3" s="1"/>
  <c r="I53" i="3"/>
  <c r="M53" i="3" s="1"/>
  <c r="I54" i="3"/>
  <c r="M54" i="3" s="1"/>
  <c r="H8" i="6"/>
  <c r="L8" i="6" s="1"/>
  <c r="H21" i="6"/>
  <c r="L21" i="6" s="1"/>
  <c r="H22" i="6"/>
  <c r="L22" i="6" s="1"/>
  <c r="H23" i="6"/>
  <c r="L23" i="6" s="1"/>
  <c r="H24" i="6"/>
  <c r="L24" i="6" s="1"/>
  <c r="H25" i="6"/>
  <c r="L25" i="6" s="1"/>
  <c r="H26" i="6"/>
  <c r="L26" i="6" s="1"/>
  <c r="H27" i="6"/>
  <c r="L27" i="6" s="1"/>
  <c r="H29" i="6"/>
  <c r="L29" i="6" s="1"/>
  <c r="H14" i="11"/>
  <c r="H22" i="7"/>
  <c r="L22" i="7" s="1"/>
  <c r="H12" i="7"/>
  <c r="L12" i="7" s="1"/>
  <c r="H13" i="7"/>
  <c r="L13" i="7" s="1"/>
  <c r="H14" i="7"/>
  <c r="L14" i="7" s="1"/>
  <c r="H15" i="7"/>
  <c r="L15" i="7" s="1"/>
  <c r="H16" i="7"/>
  <c r="L16" i="7" s="1"/>
  <c r="H17" i="7"/>
  <c r="L17" i="7" s="1"/>
  <c r="H18" i="7"/>
  <c r="L18" i="7" s="1"/>
  <c r="H19" i="7"/>
  <c r="L19" i="7" s="1"/>
  <c r="H20" i="7"/>
  <c r="L20" i="7" s="1"/>
  <c r="H21" i="7"/>
  <c r="L21" i="7" s="1"/>
  <c r="H23" i="7"/>
  <c r="L23" i="7" s="1"/>
  <c r="H24" i="7"/>
  <c r="L24" i="7" s="1"/>
  <c r="H25" i="7"/>
  <c r="L25" i="7" s="1"/>
  <c r="H26" i="7"/>
  <c r="L26" i="7" s="1"/>
  <c r="H27" i="7"/>
  <c r="L27" i="7" s="1"/>
  <c r="H28" i="7"/>
  <c r="L28" i="7" s="1"/>
  <c r="H29" i="7"/>
  <c r="L29" i="7" s="1"/>
  <c r="H20" i="8"/>
  <c r="BC34" i="8" s="1"/>
  <c r="BF34" i="8" s="1"/>
  <c r="H40" i="8"/>
  <c r="E12" i="5" s="1"/>
  <c r="BM63" i="8"/>
  <c r="BM64" i="8"/>
  <c r="BM65" i="8"/>
  <c r="BM66" i="8"/>
  <c r="T40" i="8"/>
  <c r="BN68" i="8" s="1"/>
  <c r="T20" i="8"/>
  <c r="BD66" i="8" s="1"/>
  <c r="BN65" i="8"/>
  <c r="BD64" i="8"/>
  <c r="BD63" i="8"/>
  <c r="BC64" i="8"/>
  <c r="BC63" i="8"/>
  <c r="BD50" i="8"/>
  <c r="BD46" i="8"/>
  <c r="BD42" i="8"/>
  <c r="BD38" i="8"/>
  <c r="BD37" i="8"/>
  <c r="BD36" i="8"/>
  <c r="BD35" i="8"/>
  <c r="BD30" i="8"/>
  <c r="O1" i="6"/>
  <c r="M1" i="7"/>
  <c r="H33" i="6"/>
  <c r="L33" i="6" s="1"/>
  <c r="H11" i="7"/>
  <c r="L11" i="7" s="1"/>
  <c r="H10" i="7"/>
  <c r="L10" i="7" s="1"/>
  <c r="H9" i="7"/>
  <c r="H8" i="7"/>
  <c r="L8" i="7" s="1"/>
  <c r="I55" i="3"/>
  <c r="M55" i="3" s="1"/>
  <c r="E16" i="3"/>
  <c r="E59" i="3"/>
  <c r="Z24" i="3" s="1"/>
  <c r="Q33" i="6"/>
  <c r="R33" i="6" s="1"/>
  <c r="Q29" i="6"/>
  <c r="R29" i="6" s="1"/>
  <c r="Q27" i="6"/>
  <c r="R27" i="6" s="1"/>
  <c r="Q26" i="6"/>
  <c r="R26" i="6" s="1"/>
  <c r="Q25" i="6"/>
  <c r="R25" i="6" s="1"/>
  <c r="Q24" i="6"/>
  <c r="Q23" i="6"/>
  <c r="R23" i="6" s="1"/>
  <c r="Q22" i="6"/>
  <c r="Q21" i="6"/>
  <c r="R21" i="6" s="1"/>
  <c r="Q17" i="6"/>
  <c r="R17" i="6" s="1"/>
  <c r="Q8" i="6"/>
  <c r="R8" i="6" s="1"/>
  <c r="D29" i="7"/>
  <c r="D28" i="7"/>
  <c r="D27" i="7"/>
  <c r="D26" i="7"/>
  <c r="D25" i="7"/>
  <c r="P25" i="7" s="1"/>
  <c r="D24" i="7"/>
  <c r="D23" i="7"/>
  <c r="P23" i="7" s="1"/>
  <c r="Q23" i="7" s="1"/>
  <c r="D22" i="7"/>
  <c r="P22" i="7" s="1"/>
  <c r="D21" i="7"/>
  <c r="D20" i="7"/>
  <c r="P20" i="7" s="1"/>
  <c r="Q20" i="7" s="1"/>
  <c r="D19" i="7"/>
  <c r="P19" i="7" s="1"/>
  <c r="Q19" i="7" s="1"/>
  <c r="D18" i="7"/>
  <c r="P18" i="7" s="1"/>
  <c r="D17" i="7"/>
  <c r="P17" i="7" s="1"/>
  <c r="D16" i="7"/>
  <c r="P16" i="7" s="1"/>
  <c r="D15" i="7"/>
  <c r="P15" i="7" s="1"/>
  <c r="Q15" i="7" s="1"/>
  <c r="D14" i="7"/>
  <c r="P14" i="7" s="1"/>
  <c r="D13" i="7"/>
  <c r="P13" i="7" s="1"/>
  <c r="D12" i="7"/>
  <c r="P12" i="7" s="1"/>
  <c r="D11" i="7"/>
  <c r="P11" i="7" s="1"/>
  <c r="Q11" i="7" s="1"/>
  <c r="D10" i="7"/>
  <c r="P10" i="7" s="1"/>
  <c r="D9" i="7"/>
  <c r="P9" i="7" s="1"/>
  <c r="Q9" i="7" s="1"/>
  <c r="D8" i="7"/>
  <c r="P8" i="7" s="1"/>
  <c r="E39" i="8"/>
  <c r="X39" i="8" s="1"/>
  <c r="E38" i="8"/>
  <c r="X38" i="8" s="1"/>
  <c r="Y38" i="8" s="1"/>
  <c r="E37" i="8"/>
  <c r="X37" i="8" s="1"/>
  <c r="E36" i="8"/>
  <c r="X36" i="8" s="1"/>
  <c r="Y36" i="8" s="1"/>
  <c r="E35" i="8"/>
  <c r="X35" i="8" s="1"/>
  <c r="E34" i="8"/>
  <c r="X34" i="8" s="1"/>
  <c r="E33" i="8"/>
  <c r="X33" i="8" s="1"/>
  <c r="Y33" i="8" s="1"/>
  <c r="E32" i="8"/>
  <c r="X32" i="8" s="1"/>
  <c r="Y32" i="8" s="1"/>
  <c r="E19" i="8"/>
  <c r="X19" i="8" s="1"/>
  <c r="Y19" i="8" s="1"/>
  <c r="E18" i="8"/>
  <c r="X18" i="8" s="1"/>
  <c r="Y18" i="8" s="1"/>
  <c r="E17" i="8"/>
  <c r="X17" i="8" s="1"/>
  <c r="Y17" i="8" s="1"/>
  <c r="E16" i="8"/>
  <c r="X16" i="8" s="1"/>
  <c r="Y16" i="8" s="1"/>
  <c r="E15" i="8"/>
  <c r="X15" i="8" s="1"/>
  <c r="Y15" i="8" s="1"/>
  <c r="E14" i="8"/>
  <c r="E13" i="8"/>
  <c r="X13" i="8" s="1"/>
  <c r="Y13" i="8" s="1"/>
  <c r="E12" i="8"/>
  <c r="E11" i="8"/>
  <c r="X11" i="8" s="1"/>
  <c r="Y11" i="8" s="1"/>
  <c r="E10" i="8"/>
  <c r="X10" i="8" s="1"/>
  <c r="Y10" i="8" s="1"/>
  <c r="BU9" i="8"/>
  <c r="E9" i="8"/>
  <c r="X9" i="8" s="1"/>
  <c r="D55" i="3"/>
  <c r="R55" i="3" s="1"/>
  <c r="S55" i="3" s="1"/>
  <c r="D54" i="3"/>
  <c r="R54" i="3" s="1"/>
  <c r="S54" i="3" s="1"/>
  <c r="D53" i="3"/>
  <c r="R53" i="3" s="1"/>
  <c r="D52" i="3"/>
  <c r="R52" i="3" s="1"/>
  <c r="S52" i="3" s="1"/>
  <c r="D51" i="3"/>
  <c r="R51" i="3" s="1"/>
  <c r="S51" i="3" s="1"/>
  <c r="D50" i="3"/>
  <c r="R50" i="3" s="1"/>
  <c r="S50" i="3" s="1"/>
  <c r="D49" i="3"/>
  <c r="R49" i="3" s="1"/>
  <c r="S49" i="3" s="1"/>
  <c r="D48" i="3"/>
  <c r="D47" i="3"/>
  <c r="R47" i="3" s="1"/>
  <c r="S47" i="3" s="1"/>
  <c r="D46" i="3"/>
  <c r="R46" i="3" s="1"/>
  <c r="S46" i="3" s="1"/>
  <c r="D45" i="3"/>
  <c r="R45" i="3" s="1"/>
  <c r="S45" i="3" s="1"/>
  <c r="D44" i="3"/>
  <c r="D43" i="3"/>
  <c r="R43" i="3" s="1"/>
  <c r="S43" i="3" s="1"/>
  <c r="D42" i="3"/>
  <c r="R42" i="3" s="1"/>
  <c r="S42" i="3" s="1"/>
  <c r="D41" i="3"/>
  <c r="R41" i="3" s="1"/>
  <c r="S41" i="3" s="1"/>
  <c r="D40" i="3"/>
  <c r="R40" i="3" s="1"/>
  <c r="D39" i="3"/>
  <c r="R39" i="3" s="1"/>
  <c r="S39" i="3" s="1"/>
  <c r="D38" i="3"/>
  <c r="R38" i="3" s="1"/>
  <c r="S38" i="3" s="1"/>
  <c r="D37" i="3"/>
  <c r="R37" i="3" s="1"/>
  <c r="S37" i="3" s="1"/>
  <c r="D36" i="3"/>
  <c r="R36" i="3" s="1"/>
  <c r="S36" i="3" s="1"/>
  <c r="D35" i="3"/>
  <c r="R35" i="3" s="1"/>
  <c r="S35" i="3" s="1"/>
  <c r="D34" i="3"/>
  <c r="D33" i="3"/>
  <c r="D31" i="3"/>
  <c r="R31" i="3" s="1"/>
  <c r="S31" i="3" s="1"/>
  <c r="D27" i="3"/>
  <c r="R27" i="3" s="1"/>
  <c r="S27" i="3" s="1"/>
  <c r="D26" i="3"/>
  <c r="D25" i="3"/>
  <c r="R25" i="3" s="1"/>
  <c r="S25" i="3" s="1"/>
  <c r="D24" i="3"/>
  <c r="R24" i="3" s="1"/>
  <c r="D23" i="3"/>
  <c r="R23" i="3" s="1"/>
  <c r="S23" i="3" s="1"/>
  <c r="D22" i="3"/>
  <c r="D21" i="3"/>
  <c r="R21" i="3" s="1"/>
  <c r="D20" i="3"/>
  <c r="R20" i="3" s="1"/>
  <c r="S20" i="3" s="1"/>
  <c r="D19" i="3"/>
  <c r="R19" i="3" s="1"/>
  <c r="S19" i="3" s="1"/>
  <c r="D18" i="3"/>
  <c r="R18" i="3" s="1"/>
  <c r="S18" i="3" s="1"/>
  <c r="D15" i="3"/>
  <c r="R15" i="3" s="1"/>
  <c r="S15" i="3" s="1"/>
  <c r="D14" i="3"/>
  <c r="R14" i="3" s="1"/>
  <c r="S14" i="3" s="1"/>
  <c r="D13" i="3"/>
  <c r="R13" i="3" s="1"/>
  <c r="S13" i="3" s="1"/>
  <c r="D12" i="3"/>
  <c r="R12" i="3" s="1"/>
  <c r="S12" i="3" s="1"/>
  <c r="D11" i="3"/>
  <c r="R11" i="3" s="1"/>
  <c r="S11" i="3" s="1"/>
  <c r="D10" i="3"/>
  <c r="R10" i="3" s="1"/>
  <c r="S10" i="3" s="1"/>
  <c r="D9" i="3"/>
  <c r="R9" i="3" s="1"/>
  <c r="S9" i="3" s="1"/>
  <c r="D8" i="3"/>
  <c r="P35" i="6"/>
  <c r="P34" i="6"/>
  <c r="P33" i="6"/>
  <c r="P29" i="6"/>
  <c r="P27" i="6"/>
  <c r="P26" i="6"/>
  <c r="P25" i="6"/>
  <c r="P24" i="6"/>
  <c r="P23" i="6"/>
  <c r="P22" i="6"/>
  <c r="P21" i="6"/>
  <c r="P17" i="6"/>
  <c r="P8" i="6"/>
  <c r="P29" i="7"/>
  <c r="Q29" i="7" s="1"/>
  <c r="P27" i="7"/>
  <c r="Q27" i="7" s="1"/>
  <c r="P24" i="7"/>
  <c r="Q24" i="7" s="1"/>
  <c r="O22" i="7"/>
  <c r="P21" i="7"/>
  <c r="Q21" i="7" s="1"/>
  <c r="O13" i="7"/>
  <c r="O12" i="7"/>
  <c r="O11" i="7"/>
  <c r="O10" i="7"/>
  <c r="O8" i="7"/>
  <c r="W35" i="8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O9" i="7"/>
  <c r="W34" i="8"/>
  <c r="W33" i="8"/>
  <c r="W32" i="8"/>
  <c r="V31" i="8"/>
  <c r="W31" i="8" s="1"/>
  <c r="W36" i="8"/>
  <c r="W37" i="8"/>
  <c r="W39" i="8"/>
  <c r="W38" i="8"/>
  <c r="W14" i="8"/>
  <c r="W13" i="8"/>
  <c r="W19" i="8"/>
  <c r="W18" i="8"/>
  <c r="W17" i="8"/>
  <c r="W16" i="8"/>
  <c r="W15" i="8"/>
  <c r="X12" i="8"/>
  <c r="W12" i="8"/>
  <c r="W11" i="8"/>
  <c r="W10" i="8"/>
  <c r="V9" i="8"/>
  <c r="W9" i="8" s="1"/>
  <c r="Q55" i="3"/>
  <c r="Q54" i="3"/>
  <c r="Q53" i="3"/>
  <c r="Q52" i="3"/>
  <c r="Q51" i="3"/>
  <c r="Q50" i="3"/>
  <c r="Q49" i="3"/>
  <c r="R48" i="3"/>
  <c r="S48" i="3" s="1"/>
  <c r="Q48" i="3"/>
  <c r="Q47" i="3"/>
  <c r="Q46" i="3"/>
  <c r="Q45" i="3"/>
  <c r="R44" i="3"/>
  <c r="Q44" i="3"/>
  <c r="Q43" i="3"/>
  <c r="Q42" i="3"/>
  <c r="Q41" i="3"/>
  <c r="Q40" i="3"/>
  <c r="Q39" i="3"/>
  <c r="Q38" i="3"/>
  <c r="Q37" i="3"/>
  <c r="Q36" i="3"/>
  <c r="Q35" i="3"/>
  <c r="Q34" i="3"/>
  <c r="R33" i="3"/>
  <c r="S33" i="3" s="1"/>
  <c r="Q33" i="3"/>
  <c r="Q31" i="3"/>
  <c r="Q27" i="3"/>
  <c r="Q26" i="3"/>
  <c r="Q25" i="3"/>
  <c r="Q24" i="3"/>
  <c r="Q23" i="3"/>
  <c r="R22" i="3"/>
  <c r="S22" i="3" s="1"/>
  <c r="Q22" i="3"/>
  <c r="Q21" i="3"/>
  <c r="Q20" i="3"/>
  <c r="Q19" i="3"/>
  <c r="Q18" i="3"/>
  <c r="Q15" i="3"/>
  <c r="Q14" i="3"/>
  <c r="Q13" i="3"/>
  <c r="Q12" i="3"/>
  <c r="Q11" i="3"/>
  <c r="Q10" i="3"/>
  <c r="Q9" i="3"/>
  <c r="Q8" i="3"/>
  <c r="R8" i="3"/>
  <c r="S8" i="3" s="1"/>
  <c r="Z47" i="3"/>
  <c r="BD56" i="8"/>
  <c r="E5" i="12"/>
  <c r="J44" i="1"/>
  <c r="J45" i="1"/>
  <c r="J46" i="1"/>
  <c r="J47" i="1"/>
  <c r="J48" i="1"/>
  <c r="J49" i="1"/>
  <c r="F16" i="3"/>
  <c r="F28" i="3"/>
  <c r="F56" i="3"/>
  <c r="G16" i="3"/>
  <c r="G28" i="3"/>
  <c r="G56" i="3"/>
  <c r="H16" i="3"/>
  <c r="H28" i="3"/>
  <c r="H56" i="3"/>
  <c r="J16" i="3"/>
  <c r="J28" i="3"/>
  <c r="J56" i="3"/>
  <c r="BL30" i="8"/>
  <c r="F40" i="8"/>
  <c r="F49" i="8" s="1"/>
  <c r="G40" i="8"/>
  <c r="G49" i="8" s="1"/>
  <c r="BL36" i="8"/>
  <c r="BL37" i="8"/>
  <c r="BL38" i="8"/>
  <c r="BL39" i="8"/>
  <c r="D40" i="8"/>
  <c r="BU40" i="8" s="1"/>
  <c r="K40" i="8"/>
  <c r="H12" i="5" s="1"/>
  <c r="L40" i="8"/>
  <c r="I12" i="5" s="1"/>
  <c r="M40" i="8"/>
  <c r="BL43" i="8"/>
  <c r="P40" i="8"/>
  <c r="M12" i="5" s="1"/>
  <c r="BF30" i="8"/>
  <c r="F20" i="8"/>
  <c r="F48" i="8" s="1"/>
  <c r="G20" i="8"/>
  <c r="G48" i="8" s="1"/>
  <c r="BC35" i="8"/>
  <c r="BC36" i="8"/>
  <c r="BC37" i="8"/>
  <c r="BF37" i="8" s="1"/>
  <c r="BC38" i="8"/>
  <c r="BC42" i="8"/>
  <c r="BF42" i="8" s="1"/>
  <c r="J20" i="8"/>
  <c r="O20" i="8"/>
  <c r="L11" i="5" s="1"/>
  <c r="L56" i="3"/>
  <c r="K56" i="3"/>
  <c r="BL47" i="8"/>
  <c r="BL51" i="8"/>
  <c r="Q40" i="8"/>
  <c r="R40" i="8"/>
  <c r="O12" i="5" s="1"/>
  <c r="BC46" i="8"/>
  <c r="BC50" i="8"/>
  <c r="BF50" i="8" s="1"/>
  <c r="E30" i="6"/>
  <c r="F30" i="6"/>
  <c r="G30" i="6"/>
  <c r="I30" i="6"/>
  <c r="K30" i="6"/>
  <c r="J30" i="6"/>
  <c r="I19" i="11"/>
  <c r="C30" i="7"/>
  <c r="E30" i="7"/>
  <c r="H13" i="5" s="1"/>
  <c r="F30" i="7"/>
  <c r="I13" i="5" s="1"/>
  <c r="G30" i="7"/>
  <c r="J13" i="5" s="1"/>
  <c r="K30" i="7"/>
  <c r="O13" i="5" s="1"/>
  <c r="J30" i="7"/>
  <c r="D17" i="1"/>
  <c r="N31" i="1"/>
  <c r="E8" i="12"/>
  <c r="P20" i="8"/>
  <c r="Q20" i="8"/>
  <c r="R20" i="8"/>
  <c r="I13" i="11"/>
  <c r="E17" i="12" s="1"/>
  <c r="N28" i="3"/>
  <c r="P56" i="3"/>
  <c r="O56" i="3"/>
  <c r="AD27" i="3"/>
  <c r="V17" i="3"/>
  <c r="Y17" i="3"/>
  <c r="V18" i="3"/>
  <c r="Y18" i="3"/>
  <c r="V19" i="3"/>
  <c r="Y19" i="3"/>
  <c r="N16" i="3"/>
  <c r="Y54" i="3"/>
  <c r="Y55" i="3"/>
  <c r="W14" i="3"/>
  <c r="W12" i="3"/>
  <c r="AE4" i="3"/>
  <c r="L1" i="3"/>
  <c r="N56" i="3"/>
  <c r="B56" i="3"/>
  <c r="N2" i="3"/>
  <c r="N6" i="1"/>
  <c r="AA6" i="3" s="1"/>
  <c r="BU31" i="8"/>
  <c r="BN64" i="8"/>
  <c r="BN63" i="8"/>
  <c r="BN66" i="8"/>
  <c r="AE20" i="8"/>
  <c r="AN32" i="8"/>
  <c r="BD62" i="8"/>
  <c r="BC62" i="8"/>
  <c r="M20" i="8"/>
  <c r="L20" i="8"/>
  <c r="K20" i="8"/>
  <c r="H11" i="5" s="1"/>
  <c r="BU20" i="8"/>
  <c r="C40" i="8"/>
  <c r="N41" i="8"/>
  <c r="V40" i="8"/>
  <c r="U40" i="8"/>
  <c r="V20" i="8"/>
  <c r="U20" i="8"/>
  <c r="T3" i="8"/>
  <c r="BJ71" i="8"/>
  <c r="BB10" i="8"/>
  <c r="AM11" i="8"/>
  <c r="AD11" i="8"/>
  <c r="BM23" i="8"/>
  <c r="BJ23" i="8"/>
  <c r="BM22" i="8"/>
  <c r="BJ22" i="8"/>
  <c r="BM21" i="8"/>
  <c r="BJ21" i="8"/>
  <c r="BD23" i="8"/>
  <c r="BA23" i="8"/>
  <c r="BD22" i="8"/>
  <c r="BA22" i="8"/>
  <c r="BD21" i="8"/>
  <c r="BA21" i="8"/>
  <c r="BK18" i="8"/>
  <c r="BK16" i="8"/>
  <c r="BB18" i="8"/>
  <c r="BB16" i="8"/>
  <c r="BO6" i="8"/>
  <c r="AE32" i="8"/>
  <c r="BA70" i="8"/>
  <c r="BF38" i="8"/>
  <c r="BF6" i="8"/>
  <c r="BK10" i="8"/>
  <c r="N30" i="7"/>
  <c r="M30" i="7"/>
  <c r="B30" i="7"/>
  <c r="AC21" i="7"/>
  <c r="X20" i="7"/>
  <c r="U20" i="7"/>
  <c r="X19" i="7"/>
  <c r="U19" i="7"/>
  <c r="X18" i="7"/>
  <c r="U18" i="7"/>
  <c r="V14" i="7"/>
  <c r="V12" i="7"/>
  <c r="AF4" i="7"/>
  <c r="L2" i="7"/>
  <c r="M30" i="6"/>
  <c r="M49" i="6" s="1"/>
  <c r="R14" i="5" s="1"/>
  <c r="X18" i="6"/>
  <c r="U18" i="6"/>
  <c r="X17" i="6"/>
  <c r="U17" i="6"/>
  <c r="X16" i="6"/>
  <c r="U16" i="6"/>
  <c r="V11" i="6"/>
  <c r="V10" i="6"/>
  <c r="AE4" i="6"/>
  <c r="L3" i="6"/>
  <c r="M9" i="5"/>
  <c r="J9" i="5"/>
  <c r="I9" i="5"/>
  <c r="P1" i="5"/>
  <c r="R3" i="5"/>
  <c r="D18" i="4"/>
  <c r="E18" i="4"/>
  <c r="G18" i="4"/>
  <c r="F10" i="4"/>
  <c r="F8" i="4"/>
  <c r="D11" i="4"/>
  <c r="G10" i="4"/>
  <c r="E10" i="4"/>
  <c r="D10" i="4"/>
  <c r="C10" i="4"/>
  <c r="G8" i="4"/>
  <c r="E8" i="4"/>
  <c r="D8" i="4"/>
  <c r="C8" i="4"/>
  <c r="G1" i="4"/>
  <c r="E11" i="4"/>
  <c r="E31" i="1"/>
  <c r="F31" i="1" s="1"/>
  <c r="S3" i="1"/>
  <c r="I20" i="11"/>
  <c r="I12" i="11"/>
  <c r="I9" i="11"/>
  <c r="H4" i="11"/>
  <c r="AK30" i="7"/>
  <c r="N27" i="1"/>
  <c r="X14" i="8"/>
  <c r="G60" i="11"/>
  <c r="X33" i="7"/>
  <c r="AC18" i="1"/>
  <c r="AC23" i="1"/>
  <c r="AC10" i="1"/>
  <c r="AP30" i="3"/>
  <c r="AP43" i="3"/>
  <c r="BW11" i="8"/>
  <c r="BW29" i="8"/>
  <c r="AM12" i="7"/>
  <c r="N1" i="3"/>
  <c r="AC8" i="1"/>
  <c r="AC20" i="1"/>
  <c r="X25" i="7" l="1"/>
  <c r="N13" i="5"/>
  <c r="X37" i="7"/>
  <c r="AM30" i="7"/>
  <c r="X27" i="7"/>
  <c r="AM10" i="7"/>
  <c r="S19" i="1"/>
  <c r="S21" i="1"/>
  <c r="S25" i="1"/>
  <c r="S23" i="1"/>
  <c r="BM39" i="8"/>
  <c r="BN39" i="8" s="1"/>
  <c r="Q42" i="8"/>
  <c r="BF35" i="8"/>
  <c r="E54" i="11"/>
  <c r="E43" i="11"/>
  <c r="Q9" i="5"/>
  <c r="AC31" i="1"/>
  <c r="AP35" i="3"/>
  <c r="J12" i="5"/>
  <c r="E61" i="11"/>
  <c r="N11" i="5"/>
  <c r="BW17" i="8"/>
  <c r="BC32" i="8"/>
  <c r="BF32" i="8" s="1"/>
  <c r="AM9" i="7"/>
  <c r="F54" i="11"/>
  <c r="F43" i="11"/>
  <c r="AC17" i="1"/>
  <c r="AD9" i="1"/>
  <c r="S44" i="3"/>
  <c r="Y14" i="8"/>
  <c r="O42" i="8"/>
  <c r="BX15" i="8"/>
  <c r="BM36" i="8"/>
  <c r="BN36" i="8" s="1"/>
  <c r="BM67" i="8"/>
  <c r="BW32" i="8"/>
  <c r="F60" i="11"/>
  <c r="Q17" i="7"/>
  <c r="AN14" i="7"/>
  <c r="AM15" i="7"/>
  <c r="AM20" i="7"/>
  <c r="E11" i="5"/>
  <c r="L12" i="5"/>
  <c r="L15" i="5" s="1"/>
  <c r="BM47" i="8"/>
  <c r="BN47" i="8" s="1"/>
  <c r="BL33" i="8"/>
  <c r="BN33" i="8" s="1"/>
  <c r="L42" i="8"/>
  <c r="BM38" i="8"/>
  <c r="BN38" i="8" s="1"/>
  <c r="M42" i="8"/>
  <c r="D12" i="5"/>
  <c r="F41" i="11"/>
  <c r="AQ37" i="3"/>
  <c r="M28" i="3"/>
  <c r="W54" i="3" s="1"/>
  <c r="M16" i="3"/>
  <c r="W53" i="3" s="1"/>
  <c r="C12" i="5"/>
  <c r="N12" i="5"/>
  <c r="BK12" i="8"/>
  <c r="P42" i="8"/>
  <c r="E60" i="11"/>
  <c r="BC65" i="8"/>
  <c r="BD40" i="8"/>
  <c r="BD44" i="8" s="1"/>
  <c r="BD48" i="8" s="1"/>
  <c r="BW36" i="8"/>
  <c r="Y9" i="8"/>
  <c r="Y12" i="8"/>
  <c r="R26" i="3"/>
  <c r="S26" i="3" s="1"/>
  <c r="S53" i="3"/>
  <c r="R18" i="11"/>
  <c r="R19" i="11"/>
  <c r="AC30" i="1"/>
  <c r="N35" i="1"/>
  <c r="E76" i="1"/>
  <c r="I6" i="1" s="1"/>
  <c r="L1" i="6"/>
  <c r="L1" i="7"/>
  <c r="Q1" i="8"/>
  <c r="R1" i="5"/>
  <c r="Z6" i="6"/>
  <c r="Z6" i="7"/>
  <c r="AC7" i="1"/>
  <c r="Q35" i="6"/>
  <c r="R35" i="6" s="1"/>
  <c r="Q34" i="6"/>
  <c r="R34" i="6" s="1"/>
  <c r="E49" i="6"/>
  <c r="H14" i="5" s="1"/>
  <c r="G56" i="6"/>
  <c r="AI30" i="6"/>
  <c r="AK30" i="6" s="1"/>
  <c r="G49" i="6"/>
  <c r="J14" i="5" s="1"/>
  <c r="J49" i="6"/>
  <c r="N14" i="5" s="1"/>
  <c r="N49" i="6"/>
  <c r="AK20" i="6"/>
  <c r="AK8" i="6"/>
  <c r="I49" i="6"/>
  <c r="M14" i="5" s="1"/>
  <c r="K49" i="6"/>
  <c r="O14" i="5" s="1"/>
  <c r="O49" i="6"/>
  <c r="AJ49" i="6"/>
  <c r="P47" i="6"/>
  <c r="F49" i="6"/>
  <c r="I14" i="5" s="1"/>
  <c r="AP52" i="3"/>
  <c r="E16" i="4"/>
  <c r="Y56" i="3"/>
  <c r="Y57" i="3" s="1"/>
  <c r="I85" i="11"/>
  <c r="I14" i="11"/>
  <c r="H11" i="4"/>
  <c r="H18" i="4"/>
  <c r="C13" i="4"/>
  <c r="C79" i="1"/>
  <c r="E79" i="1" s="1"/>
  <c r="BJ6" i="8" s="1"/>
  <c r="I11" i="5"/>
  <c r="BF36" i="8"/>
  <c r="P26" i="7"/>
  <c r="Q26" i="7" s="1"/>
  <c r="Y37" i="8"/>
  <c r="H30" i="7"/>
  <c r="K13" i="5" s="1"/>
  <c r="BX14" i="8"/>
  <c r="AL17" i="6"/>
  <c r="C78" i="1"/>
  <c r="E78" i="1" s="1"/>
  <c r="BA6" i="8" s="1"/>
  <c r="AM16" i="7"/>
  <c r="C59" i="3"/>
  <c r="AM59" i="3" s="1"/>
  <c r="AQ59" i="3" s="1"/>
  <c r="H48" i="8"/>
  <c r="Q8" i="7"/>
  <c r="BC33" i="8"/>
  <c r="BF33" i="8" s="1"/>
  <c r="G10" i="5"/>
  <c r="BL32" i="8"/>
  <c r="BN32" i="8" s="1"/>
  <c r="C80" i="1"/>
  <c r="E80" i="1" s="1"/>
  <c r="U5" i="7" s="1"/>
  <c r="S21" i="3"/>
  <c r="Q10" i="7"/>
  <c r="AC32" i="1"/>
  <c r="BW38" i="8"/>
  <c r="AM19" i="7"/>
  <c r="AK34" i="6"/>
  <c r="Q22" i="7"/>
  <c r="AM8" i="7"/>
  <c r="AC11" i="1"/>
  <c r="F42" i="8"/>
  <c r="N59" i="3"/>
  <c r="AP55" i="3"/>
  <c r="G42" i="8"/>
  <c r="BB12" i="8"/>
  <c r="G59" i="3"/>
  <c r="Z26" i="3" s="1"/>
  <c r="D41" i="11"/>
  <c r="C77" i="1"/>
  <c r="E77" i="1" s="1"/>
  <c r="V6" i="3" s="1"/>
  <c r="C81" i="1"/>
  <c r="E81" i="1" s="1"/>
  <c r="U6" i="6" s="1"/>
  <c r="Y22" i="6"/>
  <c r="H2" i="4"/>
  <c r="C11" i="5"/>
  <c r="R11" i="5"/>
  <c r="K42" i="8"/>
  <c r="T42" i="8"/>
  <c r="I28" i="3"/>
  <c r="BF46" i="8"/>
  <c r="BM43" i="8"/>
  <c r="BN43" i="8" s="1"/>
  <c r="P28" i="7"/>
  <c r="Q28" i="7" s="1"/>
  <c r="Q18" i="7"/>
  <c r="AC15" i="1"/>
  <c r="BW16" i="8"/>
  <c r="AK33" i="6"/>
  <c r="G16" i="4"/>
  <c r="E9" i="12"/>
  <c r="H50" i="11"/>
  <c r="V50" i="7"/>
  <c r="AF20" i="7"/>
  <c r="AP39" i="3"/>
  <c r="S24" i="3"/>
  <c r="B13" i="5"/>
  <c r="E33" i="1"/>
  <c r="H8" i="4"/>
  <c r="D11" i="5"/>
  <c r="M11" i="5"/>
  <c r="H42" i="8"/>
  <c r="N40" i="8"/>
  <c r="K12" i="5" s="1"/>
  <c r="P11" i="5"/>
  <c r="J13" i="1"/>
  <c r="X29" i="7"/>
  <c r="BM51" i="8"/>
  <c r="BN51" i="8" s="1"/>
  <c r="R34" i="3"/>
  <c r="S34" i="3" s="1"/>
  <c r="Y39" i="8"/>
  <c r="Q25" i="7"/>
  <c r="Q14" i="7"/>
  <c r="AC14" i="1"/>
  <c r="AC29" i="1"/>
  <c r="AM16" i="3"/>
  <c r="AP48" i="3"/>
  <c r="AP58" i="3"/>
  <c r="BW18" i="8"/>
  <c r="AM11" i="7"/>
  <c r="AM17" i="7"/>
  <c r="AK11" i="6"/>
  <c r="BW13" i="8"/>
  <c r="AC26" i="1"/>
  <c r="Y34" i="8"/>
  <c r="S40" i="3"/>
  <c r="W51" i="7"/>
  <c r="W52" i="7" s="1"/>
  <c r="G13" i="4"/>
  <c r="G11" i="5"/>
  <c r="G15" i="5" s="1"/>
  <c r="O11" i="5"/>
  <c r="R12" i="5"/>
  <c r="H30" i="6"/>
  <c r="J42" i="8"/>
  <c r="N20" i="8"/>
  <c r="K11" i="5" s="1"/>
  <c r="BD65" i="8"/>
  <c r="I56" i="3"/>
  <c r="E41" i="11"/>
  <c r="P12" i="5"/>
  <c r="L9" i="7"/>
  <c r="L30" i="7" s="1"/>
  <c r="I42" i="8"/>
  <c r="BW34" i="8"/>
  <c r="AM18" i="7"/>
  <c r="AP51" i="3"/>
  <c r="E25" i="1"/>
  <c r="E37" i="1" s="1"/>
  <c r="H47" i="6"/>
  <c r="H49" i="8"/>
  <c r="H50" i="8" s="1"/>
  <c r="D42" i="8"/>
  <c r="BU42" i="8" s="1"/>
  <c r="BX42" i="8" s="1"/>
  <c r="G61" i="11"/>
  <c r="G63" i="11" s="1"/>
  <c r="G69" i="11" s="1"/>
  <c r="B9" i="5"/>
  <c r="B12" i="5"/>
  <c r="I16" i="3"/>
  <c r="P13" i="5"/>
  <c r="X28" i="7"/>
  <c r="N25" i="1"/>
  <c r="N29" i="1" s="1"/>
  <c r="N33" i="1" s="1"/>
  <c r="AC22" i="1"/>
  <c r="AO59" i="3"/>
  <c r="BW19" i="8"/>
  <c r="BW30" i="8"/>
  <c r="BW39" i="8"/>
  <c r="AM22" i="7"/>
  <c r="AP47" i="3"/>
  <c r="AA32" i="1"/>
  <c r="AD32" i="1" s="1"/>
  <c r="D18" i="1"/>
  <c r="AA18" i="1" s="1"/>
  <c r="E31" i="8"/>
  <c r="X31" i="8" s="1"/>
  <c r="J11" i="5"/>
  <c r="R42" i="8"/>
  <c r="BM37" i="8"/>
  <c r="BN37" i="8" s="1"/>
  <c r="BL34" i="8"/>
  <c r="BN34" i="8" s="1"/>
  <c r="Q16" i="7"/>
  <c r="L47" i="6"/>
  <c r="C54" i="6" s="1"/>
  <c r="D54" i="6" s="1"/>
  <c r="AQ41" i="3"/>
  <c r="R10" i="5"/>
  <c r="Y58" i="3"/>
  <c r="AQ53" i="3"/>
  <c r="AP57" i="3"/>
  <c r="AP34" i="3"/>
  <c r="AP50" i="3"/>
  <c r="K59" i="3"/>
  <c r="J59" i="3"/>
  <c r="M10" i="5" s="1"/>
  <c r="F59" i="3"/>
  <c r="Z25" i="3" s="1"/>
  <c r="H59" i="3"/>
  <c r="J10" i="5" s="1"/>
  <c r="AP17" i="3"/>
  <c r="AP33" i="3"/>
  <c r="AP38" i="3"/>
  <c r="AP40" i="3"/>
  <c r="AP44" i="3"/>
  <c r="AQ45" i="3"/>
  <c r="AP49" i="3"/>
  <c r="AP42" i="3"/>
  <c r="AC21" i="1"/>
  <c r="H10" i="4"/>
  <c r="H9" i="4"/>
  <c r="AK47" i="6"/>
  <c r="AL47" i="6"/>
  <c r="D13" i="4"/>
  <c r="AC28" i="1"/>
  <c r="AA24" i="1"/>
  <c r="AC16" i="1"/>
  <c r="AC6" i="1"/>
  <c r="L59" i="3"/>
  <c r="B59" i="3"/>
  <c r="AP54" i="3"/>
  <c r="AP46" i="3"/>
  <c r="AP36" i="3"/>
  <c r="AP31" i="3"/>
  <c r="AM13" i="7"/>
  <c r="AN30" i="7"/>
  <c r="J48" i="8"/>
  <c r="BW10" i="8"/>
  <c r="BW12" i="8"/>
  <c r="B11" i="5"/>
  <c r="BW37" i="8"/>
  <c r="BW35" i="8"/>
  <c r="BW33" i="8"/>
  <c r="E15" i="5"/>
  <c r="J49" i="8"/>
  <c r="F61" i="11"/>
  <c r="E13" i="4"/>
  <c r="R24" i="6"/>
  <c r="R22" i="6"/>
  <c r="L30" i="6"/>
  <c r="D53" i="6" s="1"/>
  <c r="Q13" i="7"/>
  <c r="V47" i="7"/>
  <c r="Q12" i="7"/>
  <c r="Y35" i="8"/>
  <c r="BN67" i="8"/>
  <c r="G50" i="8"/>
  <c r="D50" i="8"/>
  <c r="BW20" i="8"/>
  <c r="BX20" i="8"/>
  <c r="S20" i="8"/>
  <c r="BB63" i="8"/>
  <c r="C42" i="8"/>
  <c r="BM30" i="8"/>
  <c r="BX40" i="8"/>
  <c r="BW40" i="8"/>
  <c r="BX31" i="8"/>
  <c r="BW31" i="8"/>
  <c r="C50" i="8"/>
  <c r="S40" i="8"/>
  <c r="BL63" i="8"/>
  <c r="BL67" i="8" s="1"/>
  <c r="F50" i="8"/>
  <c r="AP56" i="3"/>
  <c r="AQ56" i="3"/>
  <c r="E63" i="3"/>
  <c r="M56" i="3"/>
  <c r="W55" i="3"/>
  <c r="AQ28" i="3"/>
  <c r="AP28" i="3"/>
  <c r="F13" i="4"/>
  <c r="D16" i="4"/>
  <c r="E50" i="11"/>
  <c r="I17" i="11"/>
  <c r="C16" i="4"/>
  <c r="D50" i="11"/>
  <c r="D33" i="1"/>
  <c r="AA25" i="1"/>
  <c r="AD25" i="1" s="1"/>
  <c r="B6" i="12"/>
  <c r="E27" i="1"/>
  <c r="K49" i="1"/>
  <c r="AC12" i="1"/>
  <c r="AD12" i="1"/>
  <c r="E63" i="11" l="1"/>
  <c r="I54" i="11"/>
  <c r="I55" i="11" s="1"/>
  <c r="F63" i="11"/>
  <c r="Z23" i="3"/>
  <c r="AP59" i="3"/>
  <c r="S12" i="1"/>
  <c r="I10" i="5"/>
  <c r="D15" i="5"/>
  <c r="BC40" i="8"/>
  <c r="BF40" i="8" s="1"/>
  <c r="AE15" i="8" s="1"/>
  <c r="C15" i="5"/>
  <c r="Y31" i="8"/>
  <c r="H10" i="5"/>
  <c r="H15" i="5" s="1"/>
  <c r="R21" i="11"/>
  <c r="V10" i="7"/>
  <c r="G18" i="11"/>
  <c r="F17" i="4" s="1"/>
  <c r="F19" i="4" s="1"/>
  <c r="F22" i="4" s="1"/>
  <c r="F18" i="11"/>
  <c r="F68" i="11" s="1"/>
  <c r="E18" i="11"/>
  <c r="E68" i="11" s="1"/>
  <c r="R5" i="11"/>
  <c r="R17" i="11"/>
  <c r="R20" i="11"/>
  <c r="Y25" i="6"/>
  <c r="AL30" i="6"/>
  <c r="Y36" i="6"/>
  <c r="Y27" i="6"/>
  <c r="P14" i="5"/>
  <c r="H61" i="11"/>
  <c r="Y31" i="6"/>
  <c r="AE13" i="6" s="1"/>
  <c r="H60" i="11"/>
  <c r="M15" i="5"/>
  <c r="B14" i="5"/>
  <c r="AI49" i="6"/>
  <c r="I15" i="5"/>
  <c r="H49" i="6"/>
  <c r="K14" i="5" s="1"/>
  <c r="Y26" i="6"/>
  <c r="B10" i="5"/>
  <c r="I59" i="3"/>
  <c r="K10" i="5" s="1"/>
  <c r="I41" i="11"/>
  <c r="I44" i="11" s="1"/>
  <c r="N42" i="8"/>
  <c r="X31" i="7"/>
  <c r="AF8" i="7" s="1"/>
  <c r="K9" i="5"/>
  <c r="E32" i="1"/>
  <c r="E35" i="1" s="1"/>
  <c r="E26" i="1"/>
  <c r="J15" i="5"/>
  <c r="D60" i="11"/>
  <c r="S5" i="1"/>
  <c r="I50" i="11"/>
  <c r="D61" i="11"/>
  <c r="O10" i="5"/>
  <c r="O15" i="5" s="1"/>
  <c r="S7" i="1"/>
  <c r="N37" i="1"/>
  <c r="AQ16" i="3"/>
  <c r="AP16" i="3"/>
  <c r="BL35" i="8"/>
  <c r="BN35" i="8" s="1"/>
  <c r="B31" i="12" s="1"/>
  <c r="F35" i="11"/>
  <c r="I35" i="11" s="1"/>
  <c r="I36" i="11" s="1"/>
  <c r="B33" i="12" s="1"/>
  <c r="BK63" i="8"/>
  <c r="BK67" i="8" s="1"/>
  <c r="B32" i="12"/>
  <c r="N10" i="5"/>
  <c r="N15" i="5" s="1"/>
  <c r="P10" i="5"/>
  <c r="R15" i="5"/>
  <c r="Z31" i="3"/>
  <c r="Z27" i="3"/>
  <c r="Z29" i="3" s="1"/>
  <c r="H13" i="4"/>
  <c r="AD24" i="1"/>
  <c r="AC24" i="1"/>
  <c r="Z40" i="3"/>
  <c r="L49" i="6"/>
  <c r="R22" i="11"/>
  <c r="V51" i="7"/>
  <c r="V52" i="7" s="1"/>
  <c r="Q13" i="5"/>
  <c r="Q11" i="5"/>
  <c r="BB65" i="8"/>
  <c r="BB11" i="8"/>
  <c r="BD53" i="8"/>
  <c r="BM41" i="8"/>
  <c r="BN30" i="8"/>
  <c r="BK11" i="8"/>
  <c r="Q12" i="5"/>
  <c r="S42" i="8"/>
  <c r="W56" i="3"/>
  <c r="W57" i="3" s="1"/>
  <c r="E64" i="3"/>
  <c r="E62" i="3"/>
  <c r="M59" i="3"/>
  <c r="Q10" i="5" s="1"/>
  <c r="E61" i="3"/>
  <c r="H16" i="4"/>
  <c r="J17" i="11"/>
  <c r="C91" i="11"/>
  <c r="AA33" i="1"/>
  <c r="E36" i="1"/>
  <c r="E12" i="12" l="1"/>
  <c r="E69" i="11"/>
  <c r="F69" i="11"/>
  <c r="S14" i="1"/>
  <c r="S16" i="1" s="1"/>
  <c r="BB13" i="8"/>
  <c r="B17" i="12" s="1"/>
  <c r="BC44" i="8"/>
  <c r="BC48" i="8" s="1"/>
  <c r="BC53" i="8" s="1"/>
  <c r="BF53" i="8" s="1"/>
  <c r="B16" i="12" s="1"/>
  <c r="E87" i="11"/>
  <c r="BD58" i="8" s="1"/>
  <c r="E91" i="11"/>
  <c r="BD59" i="8" s="1"/>
  <c r="Q14" i="5"/>
  <c r="Q15" i="5" s="1"/>
  <c r="V8" i="6"/>
  <c r="X35" i="7"/>
  <c r="AF6" i="7" s="1"/>
  <c r="BL41" i="8"/>
  <c r="BL45" i="8" s="1"/>
  <c r="BL49" i="8" s="1"/>
  <c r="BL54" i="8" s="1"/>
  <c r="E81" i="11"/>
  <c r="BD57" i="8" s="1"/>
  <c r="D17" i="4"/>
  <c r="D19" i="4" s="1"/>
  <c r="D22" i="4" s="1"/>
  <c r="E21" i="11"/>
  <c r="B15" i="5"/>
  <c r="R4" i="11"/>
  <c r="R6" i="11"/>
  <c r="R3" i="11"/>
  <c r="I61" i="11"/>
  <c r="I60" i="11"/>
  <c r="H63" i="11"/>
  <c r="H69" i="11" s="1"/>
  <c r="P15" i="5"/>
  <c r="Y29" i="6"/>
  <c r="K15" i="5"/>
  <c r="AL49" i="6"/>
  <c r="AK49" i="6"/>
  <c r="E13" i="12"/>
  <c r="G91" i="11"/>
  <c r="X44" i="7" s="1"/>
  <c r="G81" i="11"/>
  <c r="X42" i="7" s="1"/>
  <c r="S9" i="1"/>
  <c r="D63" i="11"/>
  <c r="Z34" i="3"/>
  <c r="W9" i="3"/>
  <c r="D18" i="11" s="1"/>
  <c r="AE8" i="3"/>
  <c r="G21" i="11"/>
  <c r="G87" i="11"/>
  <c r="X43" i="7" s="1"/>
  <c r="BB9" i="8"/>
  <c r="BM45" i="8"/>
  <c r="BK15" i="8"/>
  <c r="B21" i="12" s="1"/>
  <c r="BK9" i="8"/>
  <c r="F81" i="11"/>
  <c r="BM58" i="8" s="1"/>
  <c r="F91" i="11"/>
  <c r="BM60" i="8" s="1"/>
  <c r="F87" i="11"/>
  <c r="BM59" i="8" s="1"/>
  <c r="E17" i="4"/>
  <c r="E19" i="4" s="1"/>
  <c r="E22" i="4" s="1"/>
  <c r="F21" i="11"/>
  <c r="F66" i="11" s="1"/>
  <c r="BF59" i="8" l="1"/>
  <c r="BO60" i="8"/>
  <c r="X38" i="7"/>
  <c r="AF16" i="7" s="1"/>
  <c r="AF12" i="7"/>
  <c r="Y34" i="6"/>
  <c r="BN41" i="8"/>
  <c r="D68" i="11"/>
  <c r="D69" i="11" s="1"/>
  <c r="D81" i="11"/>
  <c r="D21" i="11"/>
  <c r="Z38" i="3"/>
  <c r="Z44" i="3" s="1"/>
  <c r="AE23" i="3" s="1"/>
  <c r="AE10" i="3"/>
  <c r="B12" i="12" s="1"/>
  <c r="AF10" i="7"/>
  <c r="Y41" i="6"/>
  <c r="BF44" i="8"/>
  <c r="AE13" i="8" s="1"/>
  <c r="AE17" i="8" s="1"/>
  <c r="B18" i="12" s="1"/>
  <c r="BF48" i="8"/>
  <c r="AE23" i="8" s="1"/>
  <c r="H18" i="11"/>
  <c r="H87" i="11" s="1"/>
  <c r="X47" i="6" s="1"/>
  <c r="E66" i="11"/>
  <c r="E49" i="11"/>
  <c r="E51" i="11" s="1"/>
  <c r="E24" i="11"/>
  <c r="S3" i="11"/>
  <c r="S5" i="11"/>
  <c r="S4" i="11"/>
  <c r="S6" i="11"/>
  <c r="I63" i="11"/>
  <c r="AE8" i="6"/>
  <c r="G24" i="11"/>
  <c r="G27" i="11" s="1"/>
  <c r="G66" i="11"/>
  <c r="S26" i="1"/>
  <c r="Y46" i="7"/>
  <c r="G49" i="11"/>
  <c r="G51" i="11" s="1"/>
  <c r="BM49" i="8"/>
  <c r="BN45" i="8"/>
  <c r="AN13" i="8" s="1"/>
  <c r="AN15" i="8"/>
  <c r="F49" i="11"/>
  <c r="F51" i="11" s="1"/>
  <c r="F24" i="11"/>
  <c r="F27" i="11" s="1"/>
  <c r="E70" i="11"/>
  <c r="E11" i="12"/>
  <c r="D91" i="11"/>
  <c r="D87" i="11"/>
  <c r="C17" i="4"/>
  <c r="AF18" i="7" l="1"/>
  <c r="E28" i="12" s="1"/>
  <c r="AE10" i="6"/>
  <c r="E34" i="12" s="1"/>
  <c r="AE21" i="6"/>
  <c r="B10" i="12"/>
  <c r="AE19" i="3"/>
  <c r="AE24" i="3" s="1"/>
  <c r="B13" i="12" s="1"/>
  <c r="E30" i="12"/>
  <c r="E26" i="12"/>
  <c r="AE27" i="8"/>
  <c r="AE29" i="8" s="1"/>
  <c r="B19" i="12" s="1"/>
  <c r="I18" i="11"/>
  <c r="B26" i="12"/>
  <c r="E27" i="11"/>
  <c r="H21" i="11"/>
  <c r="H24" i="11" s="1"/>
  <c r="H27" i="11" s="1"/>
  <c r="H91" i="11"/>
  <c r="X48" i="6" s="1"/>
  <c r="H81" i="11"/>
  <c r="X46" i="6" s="1"/>
  <c r="S18" i="11"/>
  <c r="S19" i="11"/>
  <c r="S22" i="11"/>
  <c r="S20" i="11"/>
  <c r="S17" i="11"/>
  <c r="G17" i="4"/>
  <c r="G19" i="4" s="1"/>
  <c r="G22" i="4" s="1"/>
  <c r="S21" i="11"/>
  <c r="E35" i="12"/>
  <c r="D66" i="11"/>
  <c r="B27" i="12"/>
  <c r="E7" i="12"/>
  <c r="BM54" i="8"/>
  <c r="BN54" i="8" s="1"/>
  <c r="B20" i="12" s="1"/>
  <c r="BN49" i="8"/>
  <c r="AN17" i="8"/>
  <c r="B22" i="12" s="1"/>
  <c r="D24" i="11"/>
  <c r="D27" i="11" s="1"/>
  <c r="D49" i="11"/>
  <c r="I87" i="11"/>
  <c r="Z49" i="3"/>
  <c r="Z48" i="3"/>
  <c r="C19" i="4"/>
  <c r="C22" i="4" s="1"/>
  <c r="Z50" i="3"/>
  <c r="H17" i="4" l="1"/>
  <c r="H19" i="4" s="1"/>
  <c r="H22" i="4" s="1"/>
  <c r="H49" i="11"/>
  <c r="H51" i="11" s="1"/>
  <c r="I21" i="11"/>
  <c r="H66" i="11"/>
  <c r="Y48" i="6"/>
  <c r="I81" i="11"/>
  <c r="E10" i="12" s="1"/>
  <c r="I91" i="11"/>
  <c r="I24" i="11"/>
  <c r="I27" i="11" s="1"/>
  <c r="I68" i="11"/>
  <c r="I69" i="11" s="1"/>
  <c r="AN23" i="8"/>
  <c r="AN27" i="8"/>
  <c r="AA50" i="3"/>
  <c r="B9" i="12" s="1"/>
  <c r="D51" i="11"/>
  <c r="I49" i="11" l="1"/>
  <c r="I51" i="11" s="1"/>
  <c r="E32" i="12"/>
  <c r="I28" i="11"/>
  <c r="J42" i="11"/>
  <c r="J69" i="11"/>
  <c r="AN29" i="8"/>
  <c r="B2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>Use IM number if available. If not use date initiated.</t>
        </r>
      </text>
    </comment>
    <comment ref="C3" authorId="0" shapeId="0" xr:uid="{00000000-0006-0000-0300-000002000000}">
      <text>
        <r>
          <rPr>
            <sz val="9"/>
            <color indexed="81"/>
            <rFont val="Tahoma"/>
            <family val="2"/>
          </rPr>
          <t>PSA please insert AAA Budget submission date.</t>
        </r>
      </text>
    </comment>
    <comment ref="N10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If KDADS initiates use IM number. If PSA initiates use date.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Morris-Linam [KDADS]</author>
    <author>Doug Wietharn</author>
  </authors>
  <commentList>
    <comment ref="AE6" authorId="0" shapeId="0" xr:uid="{F43D0A75-2072-4C20-B20A-02753655F65A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corrected formula 11.18.22
</t>
        </r>
      </text>
    </comment>
    <comment ref="AA10" authorId="1" shapeId="0" xr:uid="{00000000-0006-0000-04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  <author>Joy Knowles</author>
  </authors>
  <commentList>
    <comment ref="BF10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BO1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  <comment ref="E47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Joy Knowles:</t>
        </r>
        <r>
          <rPr>
            <sz val="8"/>
            <color indexed="81"/>
            <rFont val="Tahoma"/>
            <family val="2"/>
          </rPr>
          <t xml:space="preserve">
From Program Characteristics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Wietharn</author>
  </authors>
  <commentList>
    <comment ref="Z10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Doug Wietharn:</t>
        </r>
        <r>
          <rPr>
            <sz val="8"/>
            <color indexed="81"/>
            <rFont val="Tahoma"/>
            <family val="2"/>
          </rPr>
          <t xml:space="preserve">
If KDADS initiates use IM number. If PSA initiates use date.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Morris-Linam [KDADS]</author>
    <author>MelissaW</author>
  </authors>
  <commentList>
    <comment ref="F13" authorId="0" shapeId="0" xr:uid="{A01E99E4-C90C-42D2-820E-D943388E8625}">
      <text>
        <r>
          <rPr>
            <b/>
            <sz val="12"/>
            <color indexed="81"/>
            <rFont val="Tahoma"/>
            <family val="2"/>
          </rPr>
          <t>Tina Morris-Linam [KDADS]:</t>
        </r>
        <r>
          <rPr>
            <sz val="12"/>
            <color indexed="81"/>
            <rFont val="Tahoma"/>
            <family val="2"/>
          </rPr>
          <t xml:space="preserve">
DO NOT REMOVE FORMULA.</t>
        </r>
      </text>
    </comment>
    <comment ref="I31" authorId="1" shapeId="0" xr:uid="{00000000-0006-0000-0800-000001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amount unawarded from previous years allocation</t>
        </r>
      </text>
    </comment>
    <comment ref="I32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MelissaW:</t>
        </r>
        <r>
          <rPr>
            <sz val="8"/>
            <color indexed="81"/>
            <rFont val="Tahoma"/>
            <family val="2"/>
          </rPr>
          <t xml:space="preserve">
enter amount from IM for current years allocation
</t>
        </r>
      </text>
    </comment>
    <comment ref="I33" authorId="1" shapeId="0" xr:uid="{00000000-0006-0000-0800-000003000000}">
      <text>
        <r>
          <rPr>
            <sz val="8"/>
            <color indexed="81"/>
            <rFont val="Tahoma"/>
            <family val="2"/>
          </rPr>
          <t>balance on final financial report</t>
        </r>
      </text>
    </comment>
    <comment ref="I40" authorId="0" shapeId="0" xr:uid="{619258AB-EC73-4E6E-8DA1-2F1AC0DD9517}">
      <text>
        <r>
          <rPr>
            <b/>
            <sz val="14"/>
            <color indexed="81"/>
            <rFont val="Tahoma"/>
            <family val="2"/>
          </rPr>
          <t>Tina Morris-Linam [KDADS]:</t>
        </r>
        <r>
          <rPr>
            <sz val="12"/>
            <color indexed="81"/>
            <rFont val="Tahoma"/>
            <family val="2"/>
          </rPr>
          <t xml:space="preserve">
DO NOT REMOVE COMMENT.</t>
        </r>
      </text>
    </comment>
    <comment ref="C60" authorId="0" shapeId="0" xr:uid="{A2611F62-3E25-407B-B8D7-2DE0873C5A31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formula 11.17.22</t>
        </r>
      </text>
    </comment>
    <comment ref="C63" authorId="0" shapeId="0" xr:uid="{624A1A7F-F492-4306-8024-4BD7C1AD0C48}">
      <text>
        <r>
          <rPr>
            <b/>
            <sz val="9"/>
            <color indexed="81"/>
            <rFont val="Tahoma"/>
            <family val="2"/>
          </rPr>
          <t xml:space="preserve">Tina Morris-Linam
</t>
        </r>
        <r>
          <rPr>
            <sz val="11"/>
            <color indexed="81"/>
            <rFont val="Tahoma"/>
            <family val="2"/>
          </rPr>
          <t>Corrected formula 11.17.22</t>
        </r>
      </text>
    </comment>
    <comment ref="D69" authorId="0" shapeId="0" xr:uid="{D0EE7080-405C-41A1-8658-9C48A12ACBD3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forumula 11.17.22</t>
        </r>
      </text>
    </comment>
    <comment ref="E69" authorId="0" shapeId="0" xr:uid="{CE403D9C-DBE3-4680-A560-9A7A573E9472}">
      <text>
        <r>
          <rPr>
            <b/>
            <sz val="9"/>
            <color indexed="81"/>
            <rFont val="Tahoma"/>
            <family val="2"/>
          </rPr>
          <t>Tina Morris-Linam [KDADS]: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Corrected Formula 11.17.22</t>
        </r>
      </text>
    </comment>
  </commentList>
</comments>
</file>

<file path=xl/sharedStrings.xml><?xml version="1.0" encoding="utf-8"?>
<sst xmlns="http://schemas.openxmlformats.org/spreadsheetml/2006/main" count="1514" uniqueCount="721">
  <si>
    <t>If cell (D12) is 40% more than the allocation in (cell D11) "check"</t>
  </si>
  <si>
    <t>Transfer out of C(2) can be no more then 40% of current allocation: If (cell F12) is 40% more than the allocation in (cell F11) "check"</t>
  </si>
  <si>
    <t>Transfer out of C(2) can be no more then 40% of current allocation</t>
  </si>
  <si>
    <t>Transfer out of C(1) can be no more then 40% of current allocation</t>
  </si>
  <si>
    <t xml:space="preserve">AREA PLAN ADMINISTRATION  ANNUAL BUDGET </t>
  </si>
  <si>
    <t>AREA PLAN ADMINISTRATION</t>
  </si>
  <si>
    <t>NOTIFICATION OF GRANT AWARD</t>
  </si>
  <si>
    <t>PERCENTAGE COMPUTATIONS</t>
  </si>
  <si>
    <t xml:space="preserve"> </t>
  </si>
  <si>
    <t>Schedule AAA</t>
  </si>
  <si>
    <t>(Of the Older Americans Act of 1965, As Amended)</t>
  </si>
  <si>
    <t>Budget Categories</t>
  </si>
  <si>
    <t>Dollars</t>
  </si>
  <si>
    <t>Check Figures</t>
  </si>
  <si>
    <t>Net Cash Cost/Net Total Cost</t>
  </si>
  <si>
    <t>Personnel</t>
  </si>
  <si>
    <t>Travel</t>
  </si>
  <si>
    <t>3rd party In-Kind/Net Total Cost</t>
  </si>
  <si>
    <t>Capital Outlay (attach schedule 2)</t>
  </si>
  <si>
    <t>Obligation herein awarded:</t>
  </si>
  <si>
    <t xml:space="preserve">     Federal Title III-B</t>
  </si>
  <si>
    <t xml:space="preserve">      This cell must equal 1.0000 &gt;&gt;</t>
  </si>
  <si>
    <t>Contractual</t>
  </si>
  <si>
    <t xml:space="preserve">     Federal Title III-C(1)</t>
  </si>
  <si>
    <t>Other Costs</t>
  </si>
  <si>
    <t xml:space="preserve">     Federal Title III-C(2)</t>
  </si>
  <si>
    <t>Total Cost (Sum 1 through 6)</t>
  </si>
  <si>
    <t>Total</t>
  </si>
  <si>
    <t>Other Cash Match/Net Cash Cost</t>
  </si>
  <si>
    <t>Non-Match Resources</t>
  </si>
  <si>
    <t>Area Plan Fiscal Years:</t>
  </si>
  <si>
    <t>Federal Share/Net Cash Cost</t>
  </si>
  <si>
    <t>8a</t>
  </si>
  <si>
    <t>Mill Levy</t>
  </si>
  <si>
    <t>8b</t>
  </si>
  <si>
    <t>Other Resources</t>
  </si>
  <si>
    <t>Approved Project Period:</t>
  </si>
  <si>
    <t>8c</t>
  </si>
  <si>
    <t>Total Other Resources</t>
  </si>
  <si>
    <t>9</t>
  </si>
  <si>
    <t>Net Cost (Line 7 minus 8c)</t>
  </si>
  <si>
    <t>NAME AND ADDRESS OF AREA AGENCY:</t>
  </si>
  <si>
    <t>NAME AND ADDRESS OF GRANTEE:</t>
  </si>
  <si>
    <t>III-B Funds/Total Federal Share</t>
  </si>
  <si>
    <t>Non-Federal Share</t>
  </si>
  <si>
    <t>Third Party In-Kind</t>
  </si>
  <si>
    <t>III-C(1) Funds/Total Federal Share</t>
  </si>
  <si>
    <t>11a</t>
  </si>
  <si>
    <t>11b</t>
  </si>
  <si>
    <t>Other Cash</t>
  </si>
  <si>
    <t>III-C(2) Funds/Total Federal Share</t>
  </si>
  <si>
    <t>11c</t>
  </si>
  <si>
    <t>Total Other Cash (Sum of 11a and 11b)</t>
  </si>
  <si>
    <t>(Non-Federal must =&gt; Federal Share/3)</t>
  </si>
  <si>
    <t>COMPUTATION OF GRANT</t>
  </si>
  <si>
    <t xml:space="preserve">Total Non-Federal Share (Sum of 10 and 11c) </t>
  </si>
  <si>
    <t>(Must be at least 25% of  Net Cost - line 9)</t>
  </si>
  <si>
    <t>1.  Estimated Total Cost</t>
  </si>
  <si>
    <t xml:space="preserve">At least 25% of non-Fed share must be </t>
  </si>
  <si>
    <t>Federal Share</t>
  </si>
  <si>
    <t xml:space="preserve">   funds from local public sources</t>
  </si>
  <si>
    <t>2.  Less:  Other Resources  (Non-Match)</t>
  </si>
  <si>
    <t/>
  </si>
  <si>
    <t>Title III-B (Supportive Services)</t>
  </si>
  <si>
    <t>Title III-C(1) (Congregate Meals)</t>
  </si>
  <si>
    <t>3.  Net Total Cost</t>
  </si>
  <si>
    <t>Title III-C(2) (Home Delivered Meals)</t>
  </si>
  <si>
    <t>(Must equal line 9 minus line 12)</t>
  </si>
  <si>
    <t>4.  Third Party In-Kind Match</t>
  </si>
  <si>
    <t>(Must equal line 7)</t>
  </si>
  <si>
    <t>5.  Net Cash Cost</t>
  </si>
  <si>
    <t>6.  Other Cash Match</t>
  </si>
  <si>
    <t>7.  Federal Share</t>
  </si>
  <si>
    <t>III-B</t>
  </si>
  <si>
    <t>III-C(1)</t>
  </si>
  <si>
    <t>III-C(2)</t>
  </si>
  <si>
    <t xml:space="preserve">       Cost Centers:</t>
  </si>
  <si>
    <t>Capital Outlay</t>
  </si>
  <si>
    <t>Other Equipment</t>
  </si>
  <si>
    <t>Other</t>
  </si>
  <si>
    <t>&lt;Total Approved Costs</t>
  </si>
  <si>
    <t>Administration</t>
  </si>
  <si>
    <t>III-D</t>
  </si>
  <si>
    <t>TITLE III-B: SUPPORTIVE SERVICES AND SENIOR CENTERS</t>
  </si>
  <si>
    <t>PERCENTAGE CALCULATIONS</t>
  </si>
  <si>
    <t>TITLE III-B:  SUPPORTIVE SERVICES AND SENIOR CENTERS</t>
  </si>
  <si>
    <t>1</t>
  </si>
  <si>
    <t>2</t>
  </si>
  <si>
    <t>Program Services</t>
  </si>
  <si>
    <t>Units</t>
  </si>
  <si>
    <t>Total Budget</t>
  </si>
  <si>
    <t xml:space="preserve">State Funds </t>
  </si>
  <si>
    <t xml:space="preserve">Program Income </t>
  </si>
  <si>
    <t xml:space="preserve">Mill Levy </t>
  </si>
  <si>
    <t xml:space="preserve">Other Resources </t>
  </si>
  <si>
    <t>Net Cost</t>
  </si>
  <si>
    <t>State Match</t>
  </si>
  <si>
    <t>Third Party</t>
  </si>
  <si>
    <t>Title III-B</t>
  </si>
  <si>
    <t>Non-Match</t>
  </si>
  <si>
    <t>Col 2 minus 3-6</t>
  </si>
  <si>
    <t>Cash</t>
  </si>
  <si>
    <t>In-Kind</t>
  </si>
  <si>
    <t>Match</t>
  </si>
  <si>
    <t>Federal Funds</t>
  </si>
  <si>
    <t>Information &amp; Assistance</t>
  </si>
  <si>
    <t>Third-Party In-Kind/Net Total Cost</t>
  </si>
  <si>
    <t>RESERVED</t>
  </si>
  <si>
    <t>Federal</t>
  </si>
  <si>
    <t>Transportation</t>
  </si>
  <si>
    <t>State</t>
  </si>
  <si>
    <t>Total Net Total Cost - This cell must equal 1.0000 &gt;&gt;</t>
  </si>
  <si>
    <t>Outreach</t>
  </si>
  <si>
    <t>Assisted Transportation</t>
  </si>
  <si>
    <t>Case Management</t>
  </si>
  <si>
    <t>Total Access Services</t>
  </si>
  <si>
    <t>Chore Services</t>
  </si>
  <si>
    <t>Homemaker</t>
  </si>
  <si>
    <t>Other Local Cash Match/Net Cash Cost</t>
  </si>
  <si>
    <t>Telephoning</t>
  </si>
  <si>
    <t>Alzheimer's Support Service</t>
  </si>
  <si>
    <t>Respite Care</t>
  </si>
  <si>
    <t>Adult Day Care</t>
  </si>
  <si>
    <t xml:space="preserve"> 1. Estimated Total Cost</t>
  </si>
  <si>
    <t>Visiting</t>
  </si>
  <si>
    <t>Total Net Cash Cost - This cell must equal 1.0000 &gt;&gt;</t>
  </si>
  <si>
    <t>Home Health Aide</t>
  </si>
  <si>
    <t xml:space="preserve"> 2. Less: State Funds (Non-Match)</t>
  </si>
  <si>
    <t>Caretaker</t>
  </si>
  <si>
    <t xml:space="preserve"> 3. Less: Estimated Program Income (Non-Match)</t>
  </si>
  <si>
    <t>Total In-Home Services</t>
  </si>
  <si>
    <t xml:space="preserve"> 4. Less Mill Levy (Non-Match)</t>
  </si>
  <si>
    <t xml:space="preserve"> 5. Less Other Resources (Non-Match)</t>
  </si>
  <si>
    <t>Legal Assistance</t>
  </si>
  <si>
    <t xml:space="preserve"> 6. Net Total Cost</t>
  </si>
  <si>
    <t>Senior Center Facilities</t>
  </si>
  <si>
    <t xml:space="preserve"> 7. Third Party In-Kind Match</t>
  </si>
  <si>
    <t>Screening</t>
  </si>
  <si>
    <t>Program Development</t>
  </si>
  <si>
    <t xml:space="preserve"> 8. Net Cash Cost</t>
  </si>
  <si>
    <t>Coordination</t>
  </si>
  <si>
    <t>Advocacy/Representation</t>
  </si>
  <si>
    <t>Public Education</t>
  </si>
  <si>
    <t>Counseling</t>
  </si>
  <si>
    <t>Education/Training</t>
  </si>
  <si>
    <t>Hospice</t>
  </si>
  <si>
    <t>Newsletter</t>
  </si>
  <si>
    <t>Placement</t>
  </si>
  <si>
    <t xml:space="preserve">   A.  Federal Funds Unearned from Prev. Project Period (est)</t>
  </si>
  <si>
    <t>Recreation</t>
  </si>
  <si>
    <t xml:space="preserve">   B.  New Obligational Authority Herein Awarded:</t>
  </si>
  <si>
    <t xml:space="preserve">                                                               </t>
  </si>
  <si>
    <t>Shopping</t>
  </si>
  <si>
    <t>Diagnosis</t>
  </si>
  <si>
    <t>Supportive Services:</t>
  </si>
  <si>
    <t>State Share</t>
  </si>
  <si>
    <t>Approved Costs</t>
  </si>
  <si>
    <t>Discount</t>
  </si>
  <si>
    <t>Access Services</t>
  </si>
  <si>
    <t>In Home Services</t>
  </si>
  <si>
    <t>Follow-up/Evaluation</t>
  </si>
  <si>
    <t>Legal Services</t>
  </si>
  <si>
    <t>Guardianship</t>
  </si>
  <si>
    <t>Community Services</t>
  </si>
  <si>
    <t>Interpreting/Translating</t>
  </si>
  <si>
    <t>Total Services</t>
  </si>
  <si>
    <t>Letter Writing/Reading</t>
  </si>
  <si>
    <t>Supervision</t>
  </si>
  <si>
    <t>Treatment</t>
  </si>
  <si>
    <t>Material Aid</t>
  </si>
  <si>
    <t>Total Community Services</t>
  </si>
  <si>
    <t>Total III-B Services</t>
  </si>
  <si>
    <t>Transportation allowed to/from congregate meal-site</t>
  </si>
  <si>
    <t>Capital Outlay included in Program Services</t>
  </si>
  <si>
    <t>In-Home Services</t>
  </si>
  <si>
    <t>Total Adequate Proportion</t>
  </si>
  <si>
    <t>TITLE III-C NUTRITION SERVICES ANNUAL BUDGET</t>
  </si>
  <si>
    <t xml:space="preserve">          NOTIFICATION OF GRANT AWARD</t>
  </si>
  <si>
    <t xml:space="preserve">       TITLE III-C(1):  CONGREGATE MEALS</t>
  </si>
  <si>
    <t>TITLE III-C(2):  HOME DELIVERED MEALS</t>
  </si>
  <si>
    <t>(Of the Older Americans Act of 1965, as Amended)</t>
  </si>
  <si>
    <t>Program</t>
  </si>
  <si>
    <t xml:space="preserve">Funds </t>
  </si>
  <si>
    <t xml:space="preserve">Income </t>
  </si>
  <si>
    <t xml:space="preserve">Resources </t>
  </si>
  <si>
    <t>Income</t>
  </si>
  <si>
    <t>Title III-C (1)</t>
  </si>
  <si>
    <t>C-1 Program Services</t>
  </si>
  <si>
    <t>Col 2 minus 3-7</t>
  </si>
  <si>
    <t>Meals-Congregate</t>
  </si>
  <si>
    <t xml:space="preserve">        Federal Title III-C(1)</t>
  </si>
  <si>
    <t xml:space="preserve">        Federal Title III-C(2)</t>
  </si>
  <si>
    <t xml:space="preserve">        Federal Title III-C(2) (Transfer From) </t>
  </si>
  <si>
    <t xml:space="preserve">        Federal Title III-C(1) (Transfer From)</t>
  </si>
  <si>
    <t>Total Title III Awarded</t>
  </si>
  <si>
    <t>Nutrition Education</t>
  </si>
  <si>
    <t xml:space="preserve">        State</t>
  </si>
  <si>
    <t>Total Award</t>
  </si>
  <si>
    <t>Nutrition Counseling</t>
  </si>
  <si>
    <t>Total C-1 Nutrition Services</t>
  </si>
  <si>
    <t>Title III-C (2)</t>
  </si>
  <si>
    <t>C-2 Program Services</t>
  </si>
  <si>
    <t>Meals-Home Delivered</t>
  </si>
  <si>
    <t>CONGREGATE</t>
  </si>
  <si>
    <t>OTHER NUTR</t>
  </si>
  <si>
    <t>HOME DEL</t>
  </si>
  <si>
    <t>Total C-2 Nutrition Services</t>
  </si>
  <si>
    <t>MEALS</t>
  </si>
  <si>
    <t>SERVICES</t>
  </si>
  <si>
    <t>TOTAL</t>
  </si>
  <si>
    <t xml:space="preserve"> 1.  Estimated Total Cost</t>
  </si>
  <si>
    <t>Total Nutrition Services</t>
  </si>
  <si>
    <t>Federal Share will be comprised of:</t>
  </si>
  <si>
    <t>Total Federal&gt;&gt;</t>
  </si>
  <si>
    <t>Service Categories:</t>
  </si>
  <si>
    <t>Congregate Meals</t>
  </si>
  <si>
    <t>Meals &amp; Delivery Costs</t>
  </si>
  <si>
    <t xml:space="preserve">   Total Cost</t>
  </si>
  <si>
    <t>Total Cost</t>
  </si>
  <si>
    <t>TITLE III-C (1):   CONGREGATE MEALS</t>
  </si>
  <si>
    <t>Third Party In-Kind Match/Net Total Cost</t>
  </si>
  <si>
    <t xml:space="preserve">   Total Net Total Cost - This cell must equal 1.0000 &gt;&gt;</t>
  </si>
  <si>
    <t>Other Local Cash Match/Local &amp; Fed Share of Net Cash Cost</t>
  </si>
  <si>
    <t>Federal Share/Local &amp;Fed Share of Net Cash Cost</t>
  </si>
  <si>
    <t xml:space="preserve">   Total Net Cash Cost - This cell must equal 1.0000 &gt;&gt;</t>
  </si>
  <si>
    <t>Meals to serve during this project</t>
  </si>
  <si>
    <t>Schedule D</t>
  </si>
  <si>
    <t>Title III-D</t>
  </si>
  <si>
    <t>Col 2 minus 3-5</t>
  </si>
  <si>
    <t xml:space="preserve">   Total Net Cost - This cell must equal 1.0000 &gt;&gt;</t>
  </si>
  <si>
    <t>Total III-D Services</t>
  </si>
  <si>
    <t>COMPUTATION  OF  GRANT</t>
  </si>
  <si>
    <t xml:space="preserve"> 2.  Less:  Estimated Program Income (Non-Match)</t>
  </si>
  <si>
    <t xml:space="preserve"> 3.  Less: Mill Levy (Non-Match)</t>
  </si>
  <si>
    <t xml:space="preserve"> 4.  Less Other Resources (Non-Match)</t>
  </si>
  <si>
    <t xml:space="preserve"> 5.  Net Total Cost</t>
  </si>
  <si>
    <t xml:space="preserve"> 6. Third Party In-Kind Match</t>
  </si>
  <si>
    <t xml:space="preserve"> 7. Net Cash Cost</t>
  </si>
  <si>
    <t>&lt;Total</t>
  </si>
  <si>
    <t>Program Inc</t>
  </si>
  <si>
    <t>Nutritional Counseling</t>
  </si>
  <si>
    <t>Health Promotion Programs</t>
  </si>
  <si>
    <t>Physical Fitness and Exercise Programs</t>
  </si>
  <si>
    <t>Coordination of Community Mental Health Services</t>
  </si>
  <si>
    <t>Information-Age Related Disorders</t>
  </si>
  <si>
    <t>TOTAL SERVICES</t>
  </si>
  <si>
    <t xml:space="preserve"> 2. Less:  Estimated Program Income (Non-Match)</t>
  </si>
  <si>
    <t xml:space="preserve"> 3. Less: Mill Levy (Non-Match)</t>
  </si>
  <si>
    <t xml:space="preserve"> 4. Less: Other Resources (Non-Match)</t>
  </si>
  <si>
    <t xml:space="preserve"> 5. Net Total Cost</t>
  </si>
  <si>
    <t>Information</t>
  </si>
  <si>
    <t>ANNUAL BUDGET SUMMARY</t>
  </si>
  <si>
    <t>Schedule A</t>
  </si>
  <si>
    <t>State Funds</t>
  </si>
  <si>
    <t>Mill</t>
  </si>
  <si>
    <t xml:space="preserve">Net Cost </t>
  </si>
  <si>
    <t>Third</t>
  </si>
  <si>
    <t>Levy</t>
  </si>
  <si>
    <t>Resources</t>
  </si>
  <si>
    <t>(Column 1 minus</t>
  </si>
  <si>
    <t>Party</t>
  </si>
  <si>
    <t>Title III Funds</t>
  </si>
  <si>
    <t>Program Component</t>
  </si>
  <si>
    <t>Area Plan Administration</t>
  </si>
  <si>
    <t>III-B Supportive Services</t>
  </si>
  <si>
    <t>III-C(1) Congregate Meals</t>
  </si>
  <si>
    <t>III-C(2) Home-Delivered Meals</t>
  </si>
  <si>
    <t>Totals</t>
  </si>
  <si>
    <t>STATEMENT OF FEDERAL UNAWARDED FUNDS</t>
  </si>
  <si>
    <t>Schedule A1</t>
  </si>
  <si>
    <t>Federal Funds Available</t>
  </si>
  <si>
    <t>Previous Year's Unawarded</t>
  </si>
  <si>
    <t>Transfers within Title III-C</t>
  </si>
  <si>
    <t>Special Adjustment</t>
  </si>
  <si>
    <t>Total Available (Lines 1+2+3+4+5)</t>
  </si>
  <si>
    <t>Federal Funds Requested</t>
  </si>
  <si>
    <t>Administration Request</t>
  </si>
  <si>
    <t>Service Request</t>
  </si>
  <si>
    <t>Total Request</t>
  </si>
  <si>
    <t>Unawarded Funds</t>
  </si>
  <si>
    <t>Line 5 Comments:</t>
  </si>
  <si>
    <t>VERIFICATION OF ALLOCATION AND MATCH CALCULATION</t>
  </si>
  <si>
    <t>ADMIN</t>
  </si>
  <si>
    <t>FUNDS AVAILABLE - FEDERAL:</t>
  </si>
  <si>
    <t>XXXX</t>
  </si>
  <si>
    <t>Prev Yr's Unawarded (Alloc Cntrl)</t>
  </si>
  <si>
    <t>Transfers (Total must = 0)</t>
  </si>
  <si>
    <t xml:space="preserve">      XXXX</t>
  </si>
  <si>
    <t>TOTAL AVAILABLE</t>
  </si>
  <si>
    <t>REQUESTED AWARD:</t>
  </si>
  <si>
    <t xml:space="preserve">        XXXX</t>
  </si>
  <si>
    <t>TOTAL REQUESTED</t>
  </si>
  <si>
    <t>* Total Funds Unawarded after</t>
  </si>
  <si>
    <t xml:space="preserve"> this award is processed</t>
  </si>
  <si>
    <t xml:space="preserve">   (Must be &gt;= to 0)</t>
  </si>
  <si>
    <t>Less Requested Award</t>
  </si>
  <si>
    <t>Excess funds (Must be =&gt;0)</t>
  </si>
  <si>
    <t>CALCULATION-</t>
  </si>
  <si>
    <t>REQUIRED MATCH-STATE FNDS</t>
  </si>
  <si>
    <t>Federal Shares</t>
  </si>
  <si>
    <t>Less Area Plan Admn.</t>
  </si>
  <si>
    <t>Net</t>
  </si>
  <si>
    <t>Less:  State Match</t>
  </si>
  <si>
    <t>Local Non-Federal Share:</t>
  </si>
  <si>
    <t>Difference (Must be &gt;=0)</t>
  </si>
  <si>
    <t>Lesser of Carryover or 100% of</t>
  </si>
  <si>
    <t xml:space="preserve">  New Obligational Authority</t>
  </si>
  <si>
    <t xml:space="preserve">      Herein Awarded:</t>
  </si>
  <si>
    <t xml:space="preserve">   100% of Award minus Carryover</t>
  </si>
  <si>
    <t>New Obligational Authority</t>
  </si>
  <si>
    <t xml:space="preserve">   Herein Awarded:</t>
  </si>
  <si>
    <t>Verification Match Page</t>
  </si>
  <si>
    <t>From Prev. project period</t>
  </si>
  <si>
    <t>==========================</t>
  </si>
  <si>
    <t>Federal Funds Unearned-</t>
  </si>
  <si>
    <t>Approved Cost</t>
  </si>
  <si>
    <t>Advisable to be as close to 0</t>
  </si>
  <si>
    <t>Total (Col H) must =0); If &lt; 0, move to Non Match</t>
  </si>
  <si>
    <t>cannot be &gt;0</t>
  </si>
  <si>
    <t xml:space="preserve">     XXXX</t>
  </si>
  <si>
    <t>Other Local Cash Match/Local Federal Share of Net Cash Cost</t>
  </si>
  <si>
    <t>Federal Share/Local Federal Share of Net Cash Cost</t>
  </si>
  <si>
    <t>In-Kind Match</t>
  </si>
  <si>
    <t>Health Risk Evaluation</t>
  </si>
  <si>
    <t>Home Injury Control Screening Services</t>
  </si>
  <si>
    <t>Home Injury Control Educational Services</t>
  </si>
  <si>
    <t>Provision of Educational Activities for Prevention of Depression</t>
  </si>
  <si>
    <t>Attendant and/or Personal Care</t>
  </si>
  <si>
    <t>Assessment - Comprehensive</t>
  </si>
  <si>
    <t>Assessment - Abbreviated</t>
  </si>
  <si>
    <t>Payment to Customer</t>
  </si>
  <si>
    <t>Entitlement</t>
  </si>
  <si>
    <t>Bonus</t>
  </si>
  <si>
    <t xml:space="preserve"> 6.  Less:  Estimated Program Income (Non-Match)</t>
  </si>
  <si>
    <t xml:space="preserve"> 7.  Less:  Mill Levy (Non-Match)</t>
  </si>
  <si>
    <t xml:space="preserve"> 8.  Less:  Other Resources (Non-Match)</t>
  </si>
  <si>
    <t xml:space="preserve"> 9.  Net Total Cash</t>
  </si>
  <si>
    <t>10.  Third Party In-Kind Match</t>
  </si>
  <si>
    <t>11.  Net Cash Cost</t>
  </si>
  <si>
    <t>12.  State Match</t>
  </si>
  <si>
    <t>13. Local and Federal Share of Net Cash Cost</t>
  </si>
  <si>
    <t xml:space="preserve"> 5.  Less:  State Funds (Non-Match)</t>
  </si>
  <si>
    <t>Current</t>
  </si>
  <si>
    <t>Cost</t>
  </si>
  <si>
    <t>PSA</t>
  </si>
  <si>
    <t>Capitol</t>
  </si>
  <si>
    <t>Foot-</t>
  </si>
  <si>
    <t>Unit Cost</t>
  </si>
  <si>
    <t>Outlays</t>
  </si>
  <si>
    <t>Chg</t>
  </si>
  <si>
    <t>Note</t>
  </si>
  <si>
    <t>1.</t>
  </si>
  <si>
    <t>a.</t>
  </si>
  <si>
    <t xml:space="preserve">   Program Management</t>
  </si>
  <si>
    <t>b.</t>
  </si>
  <si>
    <t xml:space="preserve">    Primary &amp; Associated Cost</t>
  </si>
  <si>
    <t>c.</t>
  </si>
  <si>
    <t xml:space="preserve">    Site Operation</t>
  </si>
  <si>
    <t>2.</t>
  </si>
  <si>
    <t>3.</t>
  </si>
  <si>
    <t>4.</t>
  </si>
  <si>
    <t>5.</t>
  </si>
  <si>
    <t>6.</t>
  </si>
  <si>
    <t>7.</t>
  </si>
  <si>
    <t>CMELH</t>
  </si>
  <si>
    <t>Meals&amp;CMELH BreakdownTotal</t>
  </si>
  <si>
    <t>d.</t>
  </si>
  <si>
    <t xml:space="preserve">   Delivery cost</t>
  </si>
  <si>
    <t>14. Other Local Cash/Mill Levy Match</t>
  </si>
  <si>
    <t>Assessments</t>
  </si>
  <si>
    <t>Repair/Maintenance/Renovation</t>
  </si>
  <si>
    <t xml:space="preserve"> 8. Other Cash/Mill Levy Match</t>
  </si>
  <si>
    <t xml:space="preserve">  III-E</t>
  </si>
  <si>
    <t>III-E</t>
  </si>
  <si>
    <t>Educ.Prog.on Availability/ Benefits/ Preventive Health Services</t>
  </si>
  <si>
    <t xml:space="preserve">Counseling Regarding Social Services &amp; follow-up Sevices </t>
  </si>
  <si>
    <t xml:space="preserve">PSA </t>
  </si>
  <si>
    <t>unit cost</t>
  </si>
  <si>
    <t>Assistance</t>
  </si>
  <si>
    <t>Respite</t>
  </si>
  <si>
    <t>Supplemental Services</t>
  </si>
  <si>
    <t xml:space="preserve">Schedule E </t>
  </si>
  <si>
    <t>TITLE III-B SUPPORTIVE SERVICES ANNUAL BUDGET</t>
  </si>
  <si>
    <t>III-E CAREGIVERS SERVICES ANNUAL BUDGET</t>
  </si>
  <si>
    <t>Other Cash /Mill Levy Match</t>
  </si>
  <si>
    <t>approved</t>
  </si>
  <si>
    <t>Budget</t>
  </si>
  <si>
    <t>Other Equipment (&lt; $5,000/&lt; 2 yr useful life)</t>
  </si>
  <si>
    <t>Note: Line 8 - Calculated Field data entered from Verification Match</t>
  </si>
  <si>
    <t>III-E Caregiver Support Program</t>
  </si>
  <si>
    <t>SchedAAA</t>
  </si>
  <si>
    <t xml:space="preserve">    Enter name and address of Area Agency and Grantee:</t>
  </si>
  <si>
    <t>1) Enter budget from area plan</t>
  </si>
  <si>
    <t>VERMTCH</t>
  </si>
  <si>
    <t>can be transferred between these two programs (providing there is adequate funds available)</t>
  </si>
  <si>
    <t>To transfer:key the negative amount of requested funds to Line 4 under either C(1) or C(2) depending</t>
  </si>
  <si>
    <t xml:space="preserve">on where you are transferring from. Enter same amount as positive number on Line 4 in the appropriate Title IIIC program that </t>
  </si>
  <si>
    <t xml:space="preserve">funds are transferred to. </t>
  </si>
  <si>
    <t>Print Macro</t>
  </si>
  <si>
    <r>
      <t xml:space="preserve">Line 4.) </t>
    </r>
    <r>
      <rPr>
        <u/>
        <sz val="12"/>
        <rFont val="Arial"/>
        <family val="2"/>
      </rPr>
      <t>Always start with blank cell or 0 in IIIC(1)</t>
    </r>
  </si>
  <si>
    <t>Sched IIIB, IIIC, IIID, IIIE</t>
  </si>
  <si>
    <t xml:space="preserve">    DO NOT CUT &amp; PASTE: (Hit the SPACE Bar and then the ENTER key on last line if not needed)</t>
  </si>
  <si>
    <t>&lt;Must be =&gt;9%</t>
  </si>
  <si>
    <t>&lt;Must be =&gt;15%</t>
  </si>
  <si>
    <t>&lt;Must be =&gt; 5%</t>
  </si>
  <si>
    <t>INCLUDES 5% THAT CAN BE IN ANY OF THE 3 CATEGORIES</t>
  </si>
  <si>
    <t>Approved</t>
  </si>
  <si>
    <t>On Master, when blank, everything s/b "OK" except ones that =100%  will be "Check"</t>
  </si>
  <si>
    <t>Title III-E (Caregivers)</t>
  </si>
  <si>
    <t>Total Federal Share (Sum of Lines 13, 14, 15 &amp;16 )</t>
  </si>
  <si>
    <t xml:space="preserve">     Federal Title III-E</t>
  </si>
  <si>
    <t>Assessment-Abbreviated</t>
  </si>
  <si>
    <t>Title III-E</t>
  </si>
  <si>
    <t>TITLE III-E:  CAREGIVERS</t>
  </si>
  <si>
    <t>Total Federal</t>
  </si>
  <si>
    <t>Schedule B</t>
  </si>
  <si>
    <t>Schedule C</t>
  </si>
  <si>
    <t>Total Resources (Sum of lines 8c, 12 &amp; 17 )</t>
  </si>
  <si>
    <t>III-D DISEASE PREVENTION/HEALTH PROMOTION SERVICES</t>
  </si>
  <si>
    <t>Attendent Care</t>
  </si>
  <si>
    <t>Bathroom Items</t>
  </si>
  <si>
    <t>Chore</t>
  </si>
  <si>
    <t>Repair &amp; Maintenance/Renovation</t>
  </si>
  <si>
    <t>Total Supplemental Services</t>
  </si>
  <si>
    <t>III-E Funds/Total Federal Share</t>
  </si>
  <si>
    <t>Total IIIC(1) &amp; C(2) (Diff. Must be &gt;=0)</t>
  </si>
  <si>
    <t>Total match IIIC(1) and C(2)</t>
  </si>
  <si>
    <t>Min. III -B Case Management Alloc.</t>
  </si>
  <si>
    <t>Support Groups</t>
  </si>
  <si>
    <t>Individual Counseling</t>
  </si>
  <si>
    <t>Title III-E National Family Caregiver Support Program</t>
  </si>
  <si>
    <t>15. Federal Share</t>
  </si>
  <si>
    <t>Please X appropriate box (if a revision to final plan, X both boxes)</t>
  </si>
  <si>
    <t>Revised</t>
  </si>
  <si>
    <t>Final Plan</t>
  </si>
  <si>
    <t>Line 10 Comments:</t>
  </si>
  <si>
    <t>TOTAL FUNDS AVAILABLE - STATE:</t>
  </si>
  <si>
    <t>Current Yr's Allocation STATE MATCH</t>
  </si>
  <si>
    <t>8.</t>
  </si>
  <si>
    <t>Must =0</t>
  </si>
  <si>
    <t>must =0</t>
  </si>
  <si>
    <t>Diff</t>
  </si>
  <si>
    <t>in</t>
  </si>
  <si>
    <t>%</t>
  </si>
  <si>
    <t>0f Cost</t>
  </si>
  <si>
    <t>in Unit</t>
  </si>
  <si>
    <t>Cost Chg</t>
  </si>
  <si>
    <t>0f Unit</t>
  </si>
  <si>
    <t>Flex Services</t>
  </si>
  <si>
    <t xml:space="preserve">   B.  Federal Funds Unearned from Prev. Project Period (est)</t>
  </si>
  <si>
    <t xml:space="preserve">   C.  New Obligational Authority Herein Awarded:</t>
  </si>
  <si>
    <t xml:space="preserve">   Award (Must be = to line 65)</t>
  </si>
  <si>
    <t>Do not enter anything on this sheet Use VERMTCH</t>
  </si>
  <si>
    <t xml:space="preserve">        Federal Funds Unearned from Prev. Project Period (est)</t>
  </si>
  <si>
    <t>Supplemental &lt;=50% of Current Allocation</t>
  </si>
  <si>
    <t xml:space="preserve">Approved </t>
  </si>
  <si>
    <t xml:space="preserve">Current </t>
  </si>
  <si>
    <t xml:space="preserve">  9.  Local and Federal Share of Net Cash Cost</t>
  </si>
  <si>
    <t>10. Other Local Cash/Mill Levy Match</t>
  </si>
  <si>
    <t>11. Federal Share</t>
  </si>
  <si>
    <t>12.  Federal Share will be comprised of:</t>
  </si>
  <si>
    <t xml:space="preserve"> 9. Federal Share</t>
  </si>
  <si>
    <t>NSIP</t>
  </si>
  <si>
    <t>Capitol Cost</t>
  </si>
  <si>
    <t>Nutrition</t>
  </si>
  <si>
    <t>Check-Off</t>
  </si>
  <si>
    <t xml:space="preserve"> 5. Nutrition Check-Off</t>
  </si>
  <si>
    <t>Nutrition Ck off</t>
  </si>
  <si>
    <t>Previous Yr's Unawarded Nutrition Ck Off</t>
  </si>
  <si>
    <t>Total Available</t>
  </si>
  <si>
    <t>Total Funds Unawarded</t>
  </si>
  <si>
    <t>FUNDS AVAILABLE-NUTRITION CHECK OFF</t>
  </si>
  <si>
    <t>Total Service Request</t>
  </si>
  <si>
    <t xml:space="preserve"> 6.  Less: State Funds (Non-Match)</t>
  </si>
  <si>
    <t xml:space="preserve"> 7.  Less: Estimated Program Income (Non-Match)</t>
  </si>
  <si>
    <t xml:space="preserve"> 8. Less: Mill Levy (Non-Match)</t>
  </si>
  <si>
    <t xml:space="preserve"> 9. Less: Other Resources (Non-Match)</t>
  </si>
  <si>
    <t xml:space="preserve"> 10. Net Total Cash</t>
  </si>
  <si>
    <t>11. Third Party In-Kind Match</t>
  </si>
  <si>
    <t>12. Net Cash Cost</t>
  </si>
  <si>
    <t>13. State Match</t>
  </si>
  <si>
    <t>14. Local and Federal Share of Net Cash Cost</t>
  </si>
  <si>
    <t>15. Other Local Cash/Mill Levy Match</t>
  </si>
  <si>
    <t>16. Federal Share</t>
  </si>
  <si>
    <t>Unearned prior year award</t>
  </si>
  <si>
    <t>amount unawarded from last year</t>
  </si>
  <si>
    <t xml:space="preserve"> unexpended amount from financial report</t>
  </si>
  <si>
    <t>Total Unawarded</t>
  </si>
  <si>
    <t>service request</t>
  </si>
  <si>
    <t>Nutrition Ck</t>
  </si>
  <si>
    <t>If transfer is used C(1) or C(2) must equal 0</t>
  </si>
  <si>
    <t>BUDGETED LOCAL MATCH</t>
  </si>
  <si>
    <t xml:space="preserve">   Total Budgeted Local Non-Federal Share</t>
  </si>
  <si>
    <t>Note: Line 4  - transfer from C1 to C2 or C2 to C1 is necessary when line 17 is a negative amount</t>
  </si>
  <si>
    <t>III-C(1) and III-C(2):     see IIIC tab</t>
  </si>
  <si>
    <t>VERMTCH:  see VERMTCH tab</t>
  </si>
  <si>
    <t>III-C(2) Nutrition Check off:  see tab IIIC and VERMTCH</t>
  </si>
  <si>
    <t>IIID:    see IIID tab and the VERMTCH tab</t>
  </si>
  <si>
    <t>III-E          see IIIE tab</t>
  </si>
  <si>
    <t>Administration:             see SCHEDAAA tab</t>
  </si>
  <si>
    <t>IIIB:                            see IIIB tab</t>
  </si>
  <si>
    <r>
      <t>ADMN worksheet:</t>
    </r>
    <r>
      <rPr>
        <sz val="10"/>
        <rFont val="Arial"/>
        <family val="2"/>
      </rPr>
      <t xml:space="preserve"> Is Total Non-federal share (cell D25) greater than or equal to Total Federal Share divided by 3 (cell  D32) </t>
    </r>
  </si>
  <si>
    <r>
      <t>III-B  NGA:</t>
    </r>
    <r>
      <rPr>
        <sz val="10"/>
        <rFont val="Arial"/>
        <family val="2"/>
      </rPr>
      <t xml:space="preserve">  Does Federal Share  (cell Z44) equal Federal Award      (cell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Federal Share ( cell AA50) equal Total Federal Share ( cell W9)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Services (cell W57) equal Total Federal Share (W9) if so "OK" otherwise "Check"</t>
    </r>
  </si>
  <si>
    <r>
      <t xml:space="preserve">III-B NGA: </t>
    </r>
    <r>
      <rPr>
        <sz val="10"/>
        <rFont val="Arial"/>
        <family val="2"/>
      </rPr>
      <t>Does Federal Share Awarded (cell W9) equal  Total Federal Share budgeted (cell Z44)</t>
    </r>
  </si>
  <si>
    <r>
      <t xml:space="preserve">III-B Percents check: </t>
    </r>
    <r>
      <rPr>
        <sz val="10"/>
        <rFont val="Arial"/>
        <family val="2"/>
      </rPr>
      <t>Does Net Total Cost equal 100% (cell AE10)</t>
    </r>
  </si>
  <si>
    <r>
      <t xml:space="preserve">If C(1) Transfer Total is less than or equal zero (cell E12)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C(1) Transfer Total is greater than zero then Total unawarded funds must be greater than or equal to zero (cell E23) </t>
    </r>
  </si>
  <si>
    <r>
      <t>Percentage calculation:</t>
    </r>
    <r>
      <rPr>
        <sz val="10"/>
        <rFont val="Arial"/>
        <family val="2"/>
      </rPr>
      <t xml:space="preserve"> Does Net Total Cost equal 100%    (cell AF10, III-D)</t>
    </r>
  </si>
  <si>
    <r>
      <t>Percentage calculation:</t>
    </r>
    <r>
      <rPr>
        <sz val="10"/>
        <rFont val="Arial"/>
        <family val="2"/>
      </rPr>
      <t xml:space="preserve"> Does Net Total Cash Cost equal 100%   (cell AF18, III-D tab)</t>
    </r>
  </si>
  <si>
    <r>
      <t>III-E percentage calculations:</t>
    </r>
    <r>
      <rPr>
        <sz val="10"/>
        <rFont val="Arial"/>
        <family val="2"/>
      </rPr>
      <t xml:space="preserve"> Total Net Total Cost should equal 100% (cell AE10)</t>
    </r>
  </si>
  <si>
    <t>Capital Outlays</t>
  </si>
  <si>
    <r>
      <t xml:space="preserve">If C(2) Transfer Total is less than or equal zero (cell F12) "ok",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if C(2) Transfer Total is greater than zero (cell F12) then Total Unawarded Funds must be greater than or equal to zero (cell F23) </t>
    </r>
  </si>
  <si>
    <t>Explain reason for changes in budget, footnoted in column 23 and 24, below, or on separate sheet of paper and submit with budget page.</t>
  </si>
  <si>
    <t xml:space="preserve">Footnote </t>
  </si>
  <si>
    <t xml:space="preserve">PSA   </t>
  </si>
  <si>
    <t xml:space="preserve">PSA  </t>
  </si>
  <si>
    <t>NSIP Reimbursement</t>
  </si>
  <si>
    <t xml:space="preserve"> 2.  Less:  Estimated NSIP Cash</t>
  </si>
  <si>
    <t>Entitlements</t>
  </si>
  <si>
    <t>Bonuses</t>
  </si>
  <si>
    <t xml:space="preserve"> 3.  Less: Estimated NSIP Entitlements</t>
  </si>
  <si>
    <t xml:space="preserve"> 4. Less: Estimated NSIP Bonuses</t>
  </si>
  <si>
    <t xml:space="preserve"> 3. Less: Estimated NSIP Entitlements</t>
  </si>
  <si>
    <t>Commodities</t>
  </si>
  <si>
    <t>Total ADMINISTRATION needs inputted in Cell  (C20)</t>
  </si>
  <si>
    <t>Current budgeted amounts</t>
  </si>
  <si>
    <t>Current fiancial amounts</t>
  </si>
  <si>
    <t>DIFFERENCES</t>
  </si>
  <si>
    <t>PERCENTS</t>
  </si>
  <si>
    <t>s</t>
  </si>
  <si>
    <t xml:space="preserve">Intra State </t>
  </si>
  <si>
    <t xml:space="preserve">Funding </t>
  </si>
  <si>
    <t>Performance</t>
  </si>
  <si>
    <t>Formula</t>
  </si>
  <si>
    <t>Allocation</t>
  </si>
  <si>
    <t xml:space="preserve">   A.  Federal Funds Unearned from Prev. Project Period (est) </t>
  </si>
  <si>
    <t xml:space="preserve">        Federal Funds Unearned from Prev. Project Period (est) </t>
  </si>
  <si>
    <t xml:space="preserve">   B.  New Obligational Authority Herein Awarded: </t>
  </si>
  <si>
    <t>III D</t>
  </si>
  <si>
    <t>III-D  DISEASE PREVENTION/HEALTH PROMOTION</t>
  </si>
  <si>
    <t xml:space="preserve">III-D DISEASE PREVENTION/HEALTH PROMOTION </t>
  </si>
  <si>
    <t xml:space="preserve">    </t>
  </si>
  <si>
    <t>Medication Management Education</t>
  </si>
  <si>
    <t>All Other D Services</t>
  </si>
  <si>
    <t>III D Disease Prevention and Health Promotion</t>
  </si>
  <si>
    <t>9.</t>
  </si>
  <si>
    <t>III-E ADMIN ( cell H16) can not be more than 10% of the current yrs allocation (cell H11)     if it is,"check"</t>
  </si>
  <si>
    <t xml:space="preserve">Line 20 must equal zero </t>
  </si>
  <si>
    <r>
      <t xml:space="preserve">III-D NGA under III-D tab: </t>
    </r>
    <r>
      <rPr>
        <sz val="10"/>
        <rFont val="Arial"/>
        <family val="2"/>
      </rPr>
      <t>Federal Funds Unearned Previous Project period  plus New Obligation Authority  plus III-D current yr award should not be greater than Total III-D Federal  (cell V10)</t>
    </r>
  </si>
  <si>
    <t>Caregiver Training (Individual)</t>
  </si>
  <si>
    <t>Caregiver Training (Group)</t>
  </si>
  <si>
    <t>Individual Counseling (Group Setting)</t>
  </si>
  <si>
    <t>&lt;Must be =&gt;39%</t>
  </si>
  <si>
    <t>&lt;Must be =&gt;20%</t>
  </si>
  <si>
    <t>KANSAS  DEPARTMENT FOR AGING AND DISABILITY SERVICES</t>
  </si>
  <si>
    <t>KANSAS DEPARTMENT FOR AGING AND DISABILITY SERVICES</t>
  </si>
  <si>
    <t>&lt;Must be =&gt;7%</t>
  </si>
  <si>
    <t>&lt;Must be =&gt;5%</t>
  </si>
  <si>
    <t>KDOA 322 (3/13)</t>
  </si>
  <si>
    <t>KDOA 323 (3/13)</t>
  </si>
  <si>
    <t>AAA BUDGET/REVISION SUBMISSION DATE</t>
  </si>
  <si>
    <r>
      <t xml:space="preserve">KDADS WORKCOPY </t>
    </r>
    <r>
      <rPr>
        <b/>
        <sz val="8"/>
        <color indexed="12"/>
        <rFont val="Arial"/>
        <family val="2"/>
      </rPr>
      <t xml:space="preserve"> DOCUMENT IDENTIFICATION SOURCE</t>
    </r>
  </si>
  <si>
    <t>Step 2 = ADEQUATE PROPORTION</t>
  </si>
  <si>
    <t>Step 1 = Federal share distribution</t>
  </si>
  <si>
    <t>Carryover</t>
  </si>
  <si>
    <t>Final</t>
  </si>
  <si>
    <t>Supplemental</t>
  </si>
  <si>
    <t>Grant Action</t>
  </si>
  <si>
    <t>TO PRINT SELECTED PAGES ENTER = F5</t>
  </si>
  <si>
    <t>USDA Eligible Meals</t>
  </si>
  <si>
    <t>*Adjusted Total = Meals</t>
  </si>
  <si>
    <t>minus Non-Participant</t>
  </si>
  <si>
    <t>Meals</t>
  </si>
  <si>
    <t>*</t>
  </si>
  <si>
    <t xml:space="preserve">Line 5.)  If the total requested line is a negative, funds have been overdrawn.  For C(1) and C(2) see transfer above. (Remember to always start with a 0 in this cell when doing a revision). If there is still a Negative in the total request line you will need to adjust your budget schedule. </t>
  </si>
  <si>
    <r>
      <t>III-B Case Management</t>
    </r>
    <r>
      <rPr>
        <sz val="10"/>
        <rFont val="Arial"/>
        <family val="2"/>
      </rPr>
      <t xml:space="preserve"> Is Budgeted Case Mgmt (cell C13) greater than or equal to the allocation amount per VERMTCH (cell C35).</t>
    </r>
  </si>
  <si>
    <t>First</t>
  </si>
  <si>
    <t>Revision</t>
  </si>
  <si>
    <t>X</t>
  </si>
  <si>
    <t>Non-P Meals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</si>
  <si>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</si>
  <si>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</si>
  <si>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</si>
  <si>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</si>
  <si>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</si>
  <si>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</si>
  <si>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</si>
  <si>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</si>
  <si>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</si>
  <si>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</si>
  <si>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</si>
  <si>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</si>
  <si>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</si>
  <si>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</si>
  <si>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</si>
  <si>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</si>
  <si>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</si>
  <si>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</si>
  <si>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</si>
  <si>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</si>
  <si>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</si>
  <si>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</si>
  <si>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</si>
  <si>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</si>
  <si>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</si>
  <si>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</si>
  <si>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</si>
  <si>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</si>
  <si>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Line 11.) Enter previous Yr's Unawarded Nutrition Ck Off ( amount unawarded from last year)</t>
  </si>
  <si>
    <t>listed in the Area Plan instructions to KDADS. Note: Macro may not work with some printers</t>
  </si>
  <si>
    <t xml:space="preserve">If the Total Funds Requested is  negative in IIIC(1) or IIIC(2) a transfer of up to 40% of the current years allocation </t>
  </si>
  <si>
    <t>2) Enter Fiscal Year at top of page. Cell F1</t>
  </si>
  <si>
    <t>1)  Enter PSA # at top of page. Cell E1 (only need to enter on this page, will feed through to other pages)</t>
  </si>
  <si>
    <t>3) "X"  AAA Budget at top of this page and all pages following</t>
  </si>
  <si>
    <t>5) Columns I &amp; L (19-23)</t>
  </si>
  <si>
    <t>6) "X" Grant Action including revision detail if applicable (M9-M13)</t>
  </si>
  <si>
    <t>4)  Enter budget data from area plan.  Review figures to be sure worksheet totals equal AAA's area plan</t>
  </si>
  <si>
    <t>Line 13.)  Unearned from prior years award.  This amount is taken from the final financial report, unexpended amount from the financial report</t>
  </si>
  <si>
    <t>While holding down the CTRL Key, press the P key on the keyboard to print entire Area plan.  Only submit required schedules</t>
  </si>
  <si>
    <t xml:space="preserve">Total Mill </t>
  </si>
  <si>
    <t>Levy &amp; Other</t>
  </si>
  <si>
    <t>Cash Match</t>
  </si>
  <si>
    <t>Colums 2-9)</t>
  </si>
  <si>
    <t>First AREA PLAN 2021</t>
  </si>
  <si>
    <t>City,  KS   Zip Code</t>
  </si>
  <si>
    <t>Agency Name</t>
  </si>
  <si>
    <t>Street Address</t>
  </si>
  <si>
    <t>FY 2021</t>
  </si>
  <si>
    <t>Total Program</t>
  </si>
  <si>
    <t>Required Match=(total prog less req fed admin</t>
  </si>
  <si>
    <t>KDADS WORKCOPY  DOCUMENT IDENTIFICATION SOURCE</t>
  </si>
  <si>
    <t>Other Requirements</t>
  </si>
  <si>
    <t>Title B Adequate proportion</t>
  </si>
  <si>
    <t>Title E Adequate proportion</t>
  </si>
  <si>
    <t>State Match Required (KDADS Provided Funds For Match)</t>
  </si>
  <si>
    <t>Respite (In-home)</t>
  </si>
  <si>
    <t>Respite (Out-of-home, day)</t>
  </si>
  <si>
    <t>Respite (Out-of-home, overnight)</t>
  </si>
  <si>
    <t>Respite (Other)</t>
  </si>
  <si>
    <t>Public Information Services (Caregiver)</t>
  </si>
  <si>
    <t>Assistance (Information and Assistance)</t>
  </si>
  <si>
    <t>Assistance (Case Management)</t>
  </si>
  <si>
    <t>Older Relative Caregiver Services</t>
  </si>
  <si>
    <t>Total  Older Relative Caregiver</t>
  </si>
  <si>
    <t>Respite (RRIH,ROHD,ROHN,ROTH)</t>
  </si>
  <si>
    <t>Capital</t>
  </si>
  <si>
    <t xml:space="preserve">   Federal Share/8.5 </t>
  </si>
  <si>
    <t>Required Non-Federal Share</t>
  </si>
  <si>
    <t>00</t>
  </si>
  <si>
    <t>KDADS Program Manager</t>
  </si>
  <si>
    <t xml:space="preserve">   </t>
  </si>
  <si>
    <t>Authorized Signature</t>
  </si>
  <si>
    <t>Date</t>
  </si>
  <si>
    <t>Title</t>
  </si>
  <si>
    <t>Phone</t>
  </si>
  <si>
    <t>KDADS Grant Monitor/</t>
  </si>
  <si>
    <t>Fiscal Review</t>
  </si>
  <si>
    <t>Federal share</t>
  </si>
  <si>
    <t>FY 2022</t>
  </si>
  <si>
    <t xml:space="preserve">       Nutrition Check Off Tax Year FY20</t>
  </si>
  <si>
    <t xml:space="preserve">       Nutrition Check Off Tax Year FY21</t>
  </si>
  <si>
    <t xml:space="preserve">Reallocation of Carryover $s </t>
  </si>
  <si>
    <t>Line 1.) Enter  Carryover from Re-Allocation values once allocated (usually received in 4th quarter of current Fiscal Year)</t>
  </si>
  <si>
    <t>Line 12.)  Enter Nutrition Check Off from the current years allocation</t>
  </si>
  <si>
    <t>Line 15.) Enter III-B Case Management allocation</t>
  </si>
  <si>
    <t>Line 16.) Enter total amount of STATE Intrastate Funding Formula and Performance Allocation</t>
  </si>
  <si>
    <t>Line 24.)  Enter total amount of SGF Match only</t>
  </si>
  <si>
    <t>Reallocated Carryover-ESTIMATE</t>
  </si>
  <si>
    <t xml:space="preserve">Current Year's Allocation </t>
  </si>
  <si>
    <t>(rollover, revision or etc.)</t>
  </si>
  <si>
    <t>Nutrition Check Off (current Years Allocation)</t>
  </si>
  <si>
    <t>2) Change grant numbers (both C(1) and C(2)</t>
  </si>
  <si>
    <t>3) "X" Grant Action including revision detail if applicable</t>
  </si>
  <si>
    <t>Line 34.) Enter estimated cash on hand from previous Fiscal Year. Note: *Change to Actual once KDADS issues Carryover NOGA</t>
  </si>
  <si>
    <t>BREAKDOWN OF FUNDS ON NOGA:</t>
  </si>
  <si>
    <t>Revised 7/1/2022</t>
  </si>
  <si>
    <t>Est. Per C/O CALCULATION (Carryover NOGA) 2022</t>
  </si>
  <si>
    <t>(Final Prior Year SCHEDAAA)</t>
  </si>
  <si>
    <t>FY 2023</t>
  </si>
  <si>
    <t>8.  Federal Share of Net Cash Cost</t>
  </si>
  <si>
    <r>
      <t>ADMIN NGA:</t>
    </r>
    <r>
      <rPr>
        <sz val="10"/>
        <rFont val="Arial"/>
        <family val="2"/>
      </rPr>
      <t xml:space="preserve">   Does Federal Share awarded ( cell J13) equal Federal share budgeted  (cell N37)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Federal Share of Net Cash Cost (cell N41)</t>
    </r>
  </si>
  <si>
    <r>
      <t>ADMIN NGA:</t>
    </r>
    <r>
      <rPr>
        <sz val="10"/>
        <rFont val="Arial"/>
        <family val="2"/>
      </rPr>
      <t xml:space="preserve"> Does Estimated Total Cost (cell N25) equal Total Approved Cost (cell K49)</t>
    </r>
  </si>
  <si>
    <r>
      <t xml:space="preserve">III-C(1) NGA: </t>
    </r>
    <r>
      <rPr>
        <sz val="10"/>
        <rFont val="Arial"/>
        <family val="2"/>
      </rPr>
      <t xml:space="preserve"> Does Total Title III Awarded (cell BB11) equal Federal share ( cell BF53)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BF59) equal Total Title III Awarded ( cell BB11)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BF65) equal Total Title III Awarded ( cell BB11) if so "OK" otherwise "Check"</t>
    </r>
  </si>
  <si>
    <r>
      <t>III-C(1) :</t>
    </r>
    <r>
      <rPr>
        <sz val="10"/>
        <rFont val="Arial"/>
        <family val="2"/>
      </rPr>
      <t xml:space="preserve"> Does Total Award ( cell BB13) equal Total Cost Federal Share      ( cell BB65) added to Total Cost State Share (cell BC65)</t>
    </r>
  </si>
  <si>
    <r>
      <t>III-C(1) Percentage Calculation sheet:</t>
    </r>
    <r>
      <rPr>
        <sz val="10"/>
        <rFont val="Arial"/>
        <family val="2"/>
      </rPr>
      <t xml:space="preserve"> Does Total Net Total Cost equal 100% (cell AE17)</t>
    </r>
  </si>
  <si>
    <r>
      <t>III-C(1) Percentage Calculation sheet:</t>
    </r>
    <r>
      <rPr>
        <sz val="10"/>
        <rFont val="Arial"/>
        <family val="2"/>
      </rPr>
      <t xml:space="preserve"> Does Total Net Cash Cost equal 100% (cell AE29)</t>
    </r>
  </si>
  <si>
    <r>
      <t xml:space="preserve">III-C(2) NGA: </t>
    </r>
    <r>
      <rPr>
        <sz val="10"/>
        <rFont val="Arial"/>
        <family val="2"/>
      </rPr>
      <t xml:space="preserve"> Does Total Title III Awarded (cell BK11) equal Federal share ( cell BN54)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doesTotal Federal (cell BO60) equal Total Title III Awarded ( cell BK11)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does Total Cost Federal Share ( cell BL67) equal Total Title III Awarded ( cell BK11) if so "OK" otherwise "Check"</t>
    </r>
  </si>
  <si>
    <r>
      <t xml:space="preserve">III-C(2) NGA: </t>
    </r>
    <r>
      <rPr>
        <sz val="10"/>
        <rFont val="Arial"/>
        <family val="2"/>
      </rPr>
      <t>Does Total Award (cell BK15) equal Total cost Federal Share (cell BL67) added to Total Cost State Share (BM67) added to Total Cost Nutrition Check Off (cell BK67)</t>
    </r>
  </si>
  <si>
    <r>
      <t>III-C(2) Percent Calculation:</t>
    </r>
    <r>
      <rPr>
        <sz val="10"/>
        <rFont val="Arial"/>
        <family val="2"/>
      </rPr>
      <t xml:space="preserve">  Net Total Total Cost should equal 100% (cell AN17)</t>
    </r>
  </si>
  <si>
    <r>
      <t>III-C(2) Percent Calculation:</t>
    </r>
    <r>
      <rPr>
        <sz val="10"/>
        <rFont val="Arial"/>
        <family val="2"/>
      </rPr>
      <t xml:space="preserve">   Total Net Cash  Cost should equal 100% (cell AN29)</t>
    </r>
  </si>
  <si>
    <r>
      <t>III-C(2) NGA:</t>
    </r>
    <r>
      <rPr>
        <sz val="10"/>
        <rFont val="Arial"/>
        <family val="2"/>
      </rPr>
      <t>Prev yrs Nutrition CKoff (cell BK13 III-C tab) plus current yrs award (cell BK14 III-C tab) must equal total service request (cell AO35 III-C tab)</t>
    </r>
  </si>
  <si>
    <r>
      <t>VERMTCH:</t>
    </r>
    <r>
      <rPr>
        <sz val="10"/>
        <rFont val="Arial"/>
        <family val="2"/>
      </rPr>
      <t xml:space="preserve"> If the Total unawarded is less than zero then Nutrition ckoff is over awarded "check" (cell I35)</t>
    </r>
  </si>
  <si>
    <r>
      <t>III-C(2) budget sheet and VERMTCH page:</t>
    </r>
    <r>
      <rPr>
        <sz val="10"/>
        <rFont val="Arial"/>
        <family val="2"/>
      </rPr>
      <t xml:space="preserve"> Is total amount budgeted for Nutrition Ckoff (cell I42 III-C tab, budget sheet) greater than  Total amount available to budget (cell I33 VERMTCH page)</t>
    </r>
  </si>
  <si>
    <t>Estimated Carryover calculation by each year (cell I77 + I78) should equal the total amount of estimated Carryover for all programs (cell I80)</t>
  </si>
  <si>
    <t>Match requirement for III-C(1)( cell E68) and III-C(2) (cell F68) Match must be greater than or equal to zero</t>
  </si>
  <si>
    <t>State Match required (cell I53)  must equal State match budgeted (cell I51)</t>
  </si>
  <si>
    <t>Total State Funds (cell I39) available must equal state award requested (cell I40)</t>
  </si>
  <si>
    <t>III-B Case Management needs inputted on Cell (C37)</t>
  </si>
  <si>
    <t>Total State Funds needs inputted on Cell  (I39)</t>
  </si>
  <si>
    <t>Total State Match needs inputted on Cell  (I51)</t>
  </si>
  <si>
    <t>Nutrition Check-off needs inputted on Cell (I31)</t>
  </si>
  <si>
    <r>
      <t>III-D NGA:</t>
    </r>
    <r>
      <rPr>
        <sz val="10"/>
        <rFont val="Arial"/>
        <family val="2"/>
      </rPr>
      <t xml:space="preserve"> Does Total Federal (cell V10, III-D tab) equal Federal share (cell X38, III-D tab) </t>
    </r>
    <r>
      <rPr>
        <b/>
        <sz val="10"/>
        <rFont val="Arial"/>
        <family val="2"/>
      </rPr>
      <t xml:space="preserve">"and"  </t>
    </r>
    <r>
      <rPr>
        <sz val="10"/>
        <rFont val="Arial"/>
        <family val="2"/>
      </rPr>
      <t>does Total Federal (cell V10, III-D tab) equal Total Award (Y46, III-D tab)</t>
    </r>
  </si>
  <si>
    <r>
      <t>III-B Percents check:</t>
    </r>
    <r>
      <rPr>
        <sz val="10"/>
        <rFont val="Arial"/>
        <family val="2"/>
      </rPr>
      <t xml:space="preserve"> Does Net Cash Cost equal 100% (cell AE24)</t>
    </r>
  </si>
  <si>
    <t>Grandparents &lt;=10% of Current Allocation</t>
  </si>
  <si>
    <r>
      <t>III-E NGA:</t>
    </r>
    <r>
      <rPr>
        <sz val="10"/>
        <rFont val="Arial"/>
        <family val="2"/>
      </rPr>
      <t xml:space="preserve"> Total Federal ( cell V8) should equal Federal Share (cell Y41) </t>
    </r>
    <r>
      <rPr>
        <b/>
        <sz val="10"/>
        <rFont val="Arial"/>
        <family val="2"/>
      </rPr>
      <t xml:space="preserve">and </t>
    </r>
    <r>
      <rPr>
        <sz val="10"/>
        <rFont val="Arial"/>
        <family val="2"/>
      </rPr>
      <t>Total Federal (cell V8) should equal New Obligation Authority, current year (cell Y48)</t>
    </r>
  </si>
  <si>
    <t>Other Assistance</t>
  </si>
  <si>
    <t>Other Supplemental</t>
  </si>
  <si>
    <t>Other Oldeer Relative Caregiver</t>
  </si>
  <si>
    <r>
      <t>III-E percentage calculations:</t>
    </r>
    <r>
      <rPr>
        <sz val="10"/>
        <rFont val="Arial"/>
        <family val="2"/>
      </rPr>
      <t xml:space="preserve"> Total Net Cash Cost should equal 100% (cell AE21)</t>
    </r>
  </si>
  <si>
    <r>
      <t xml:space="preserve">III-E NGA: </t>
    </r>
    <r>
      <rPr>
        <sz val="10"/>
        <rFont val="Arial"/>
        <family val="2"/>
      </rPr>
      <t xml:space="preserve"> Estimated Total Cost (cell Y22) should equal Total Cost   (cell V59)</t>
    </r>
  </si>
  <si>
    <t>Revised 11.22.22</t>
  </si>
  <si>
    <t>Budget Period FY 2024</t>
  </si>
  <si>
    <t>From: Sept. 30, 2023 To: Sept. 30, 2024</t>
  </si>
  <si>
    <t>Revised 7/25/2023</t>
  </si>
  <si>
    <t>FY 2024</t>
  </si>
  <si>
    <t>Current Yr's Allocation Year 2024</t>
  </si>
  <si>
    <t>Lesser of 2022 &amp; 2023 Awards or</t>
  </si>
  <si>
    <t>Est. Per C/O CALCULATION (Carryover NOGA) 2023</t>
  </si>
  <si>
    <t xml:space="preserve">Prev Yr's Unawarded and/or Rollover (Alloc Cntrl) Year </t>
  </si>
  <si>
    <t>Cash on Hand for Prior Years if Applicable</t>
  </si>
  <si>
    <t>Line 2. Enter Federal Fiscal Year 2022 &amp; 2023 Unawarded from SCHEDA1 (Line 11) from previous Fiscal Year</t>
  </si>
  <si>
    <t>Line 3.) Enter Current Year 2024 Planning Allocation, once actual allocation is announced, need to change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</si>
</sst>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0.0000%"/>
    <numFmt numFmtId="167" formatCode="m/d/yy\ h:mm\ AM/PM"/>
    <numFmt numFmtId="168" formatCode="#,##0.0"/>
    <numFmt numFmtId="169" formatCode="#,##0.0000"/>
    <numFmt numFmtId="170" formatCode="m/d/yy;@"/>
  </numFmts>
  <fonts count="8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Times New Roman"/>
      <family val="1"/>
    </font>
    <font>
      <sz val="10"/>
      <color indexed="22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trike/>
      <u/>
      <sz val="10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u/>
      <sz val="10"/>
      <name val="Arial"/>
      <family val="2"/>
    </font>
    <font>
      <b/>
      <sz val="6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color indexed="12"/>
      <name val="Arial"/>
      <family val="2"/>
    </font>
    <font>
      <sz val="22"/>
      <color indexed="12"/>
      <name val="Arial"/>
      <family val="2"/>
    </font>
    <font>
      <i/>
      <sz val="2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000000"/>
      <name val="Tahoma"/>
      <family val="2"/>
    </font>
    <font>
      <sz val="12"/>
      <name val="Antique Olive"/>
      <family val="2"/>
    </font>
    <font>
      <sz val="14"/>
      <color theme="1"/>
      <name val="Calibri"/>
      <family val="2"/>
      <scheme val="minor"/>
    </font>
    <font>
      <sz val="10"/>
      <name val="Antique Olive"/>
      <family val="2"/>
    </font>
    <font>
      <b/>
      <sz val="12"/>
      <name val="Antique Olive"/>
      <family val="2"/>
    </font>
    <font>
      <b/>
      <sz val="10"/>
      <name val="Antique Olive"/>
      <family val="2"/>
    </font>
    <font>
      <sz val="12"/>
      <color theme="1"/>
      <name val="Antique olive"/>
    </font>
    <font>
      <b/>
      <sz val="22"/>
      <color theme="9" tint="-0.499984740745262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2"/>
      <color indexed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i/>
      <sz val="18"/>
      <name val="Arial"/>
      <family val="2"/>
    </font>
    <font>
      <sz val="11"/>
      <name val="Arial"/>
      <family val="2"/>
    </font>
    <font>
      <sz val="11"/>
      <color indexed="48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13">
    <xf numFmtId="0" fontId="0" fillId="0" borderId="0" xfId="0"/>
    <xf numFmtId="3" fontId="2" fillId="0" borderId="0" xfId="0" applyNumberFormat="1" applyFont="1" applyBorder="1" applyProtection="1">
      <protection locked="0"/>
    </xf>
    <xf numFmtId="4" fontId="3" fillId="0" borderId="0" xfId="0" applyNumberFormat="1" applyFont="1" applyBorder="1"/>
    <xf numFmtId="4" fontId="0" fillId="0" borderId="0" xfId="0" applyNumberFormat="1" applyBorder="1" applyProtection="1">
      <protection locked="0"/>
    </xf>
    <xf numFmtId="4" fontId="0" fillId="0" borderId="0" xfId="0" applyNumberFormat="1" applyBorder="1"/>
    <xf numFmtId="0" fontId="0" fillId="0" borderId="0" xfId="0" applyNumberFormat="1" applyFont="1" applyBorder="1"/>
    <xf numFmtId="0" fontId="0" fillId="0" borderId="0" xfId="0" applyFont="1"/>
    <xf numFmtId="0" fontId="0" fillId="0" borderId="0" xfId="0" applyNumberForma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0" fillId="0" borderId="0" xfId="0" applyNumberFormat="1" applyBorder="1"/>
    <xf numFmtId="4" fontId="5" fillId="0" borderId="0" xfId="0" applyNumberFormat="1" applyFont="1" applyBorder="1"/>
    <xf numFmtId="15" fontId="4" fillId="0" borderId="0" xfId="0" applyNumberFormat="1" applyFont="1" applyBorder="1"/>
    <xf numFmtId="164" fontId="0" fillId="0" borderId="0" xfId="0" applyNumberFormat="1" applyBorder="1" applyProtection="1"/>
    <xf numFmtId="3" fontId="4" fillId="0" borderId="0" xfId="1" applyFont="1" applyBorder="1" applyProtection="1">
      <protection locked="0"/>
    </xf>
    <xf numFmtId="5" fontId="4" fillId="0" borderId="0" xfId="3" applyFont="1" applyBorder="1"/>
    <xf numFmtId="4" fontId="4" fillId="0" borderId="0" xfId="0" applyNumberFormat="1" applyFont="1" applyBorder="1"/>
    <xf numFmtId="0" fontId="0" fillId="0" borderId="0" xfId="0" applyBorder="1" applyProtection="1">
      <protection locked="0"/>
    </xf>
    <xf numFmtId="5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3" fontId="0" fillId="0" borderId="0" xfId="1" applyFont="1" applyBorder="1" applyProtection="1">
      <protection locked="0"/>
    </xf>
    <xf numFmtId="3" fontId="4" fillId="2" borderId="0" xfId="1" applyFont="1" applyFill="1" applyBorder="1" applyProtection="1">
      <protection locked="0"/>
    </xf>
    <xf numFmtId="5" fontId="0" fillId="0" borderId="0" xfId="3" applyFont="1"/>
    <xf numFmtId="3" fontId="0" fillId="0" borderId="0" xfId="0" applyNumberFormat="1"/>
    <xf numFmtId="3" fontId="0" fillId="2" borderId="0" xfId="1" applyFont="1" applyFill="1" applyBorder="1" applyProtection="1">
      <protection locked="0"/>
    </xf>
    <xf numFmtId="5" fontId="4" fillId="0" borderId="1" xfId="3" applyFont="1" applyFill="1" applyBorder="1"/>
    <xf numFmtId="0" fontId="0" fillId="0" borderId="0" xfId="0" applyProtection="1">
      <protection locked="0"/>
    </xf>
    <xf numFmtId="4" fontId="0" fillId="0" borderId="0" xfId="0" applyNumberFormat="1"/>
    <xf numFmtId="9" fontId="4" fillId="0" borderId="0" xfId="5" applyFont="1" applyBorder="1"/>
    <xf numFmtId="9" fontId="4" fillId="0" borderId="0" xfId="5" applyFont="1" applyBorder="1" applyProtection="1">
      <protection locked="0"/>
    </xf>
    <xf numFmtId="3" fontId="4" fillId="2" borderId="0" xfId="1" applyFont="1" applyFill="1" applyBorder="1"/>
    <xf numFmtId="5" fontId="4" fillId="0" borderId="2" xfId="3" applyFont="1" applyFill="1" applyBorder="1"/>
    <xf numFmtId="5" fontId="4" fillId="0" borderId="3" xfId="3" applyFont="1" applyFill="1" applyBorder="1"/>
    <xf numFmtId="3" fontId="4" fillId="0" borderId="0" xfId="1" applyFont="1" applyBorder="1"/>
    <xf numFmtId="0" fontId="0" fillId="0" borderId="0" xfId="0" applyFont="1" applyProtection="1">
      <protection locked="0"/>
    </xf>
    <xf numFmtId="0" fontId="0" fillId="0" borderId="0" xfId="0" applyBorder="1"/>
    <xf numFmtId="3" fontId="2" fillId="0" borderId="0" xfId="0" applyNumberFormat="1" applyFont="1" applyBorder="1"/>
    <xf numFmtId="4" fontId="0" fillId="0" borderId="0" xfId="0" applyNumberFormat="1" applyFont="1"/>
    <xf numFmtId="4" fontId="0" fillId="0" borderId="0" xfId="0" applyNumberFormat="1" applyFont="1" applyProtection="1">
      <protection locked="0"/>
    </xf>
    <xf numFmtId="15" fontId="0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Font="1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0" borderId="0" xfId="1" applyFont="1" applyProtection="1">
      <protection locked="0"/>
    </xf>
    <xf numFmtId="3" fontId="0" fillId="0" borderId="0" xfId="0" applyNumberFormat="1" applyProtection="1">
      <protection locked="0"/>
    </xf>
    <xf numFmtId="4" fontId="6" fillId="0" borderId="0" xfId="0" applyNumberFormat="1" applyFont="1" applyBorder="1"/>
    <xf numFmtId="4" fontId="2" fillId="0" borderId="0" xfId="0" applyNumberFormat="1" applyFont="1" applyBorder="1"/>
    <xf numFmtId="0" fontId="0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0" xfId="0" applyNumberFormat="1" applyFont="1" applyBorder="1" applyProtection="1">
      <protection locked="0"/>
    </xf>
    <xf numFmtId="3" fontId="0" fillId="0" borderId="0" xfId="0" applyNumberFormat="1" applyFont="1"/>
    <xf numFmtId="4" fontId="7" fillId="0" borderId="0" xfId="0" applyNumberFormat="1" applyFont="1" applyBorder="1"/>
    <xf numFmtId="4" fontId="7" fillId="0" borderId="0" xfId="0" applyNumberFormat="1" applyFont="1" applyBorder="1" applyProtection="1">
      <protection locked="0"/>
    </xf>
    <xf numFmtId="3" fontId="0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164" fontId="0" fillId="0" borderId="0" xfId="5" applyNumberFormat="1" applyFont="1" applyProtection="1"/>
    <xf numFmtId="3" fontId="0" fillId="0" borderId="0" xfId="0" applyNumberFormat="1" applyBorder="1" applyProtection="1"/>
    <xf numFmtId="4" fontId="7" fillId="0" borderId="4" xfId="0" applyNumberFormat="1" applyFont="1" applyFill="1" applyBorder="1"/>
    <xf numFmtId="5" fontId="0" fillId="0" borderId="0" xfId="3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5" fontId="0" fillId="0" borderId="0" xfId="3" applyFont="1" applyBorder="1"/>
    <xf numFmtId="3" fontId="0" fillId="0" borderId="0" xfId="0" applyNumberFormat="1" applyFont="1" applyBorder="1" applyProtection="1"/>
    <xf numFmtId="3" fontId="0" fillId="0" borderId="0" xfId="0" applyNumberFormat="1" applyFill="1" applyProtection="1">
      <protection locked="0"/>
    </xf>
    <xf numFmtId="44" fontId="0" fillId="0" borderId="0" xfId="2" applyFont="1"/>
    <xf numFmtId="3" fontId="0" fillId="0" borderId="0" xfId="0" applyNumberFormat="1" applyFill="1"/>
    <xf numFmtId="3" fontId="0" fillId="0" borderId="0" xfId="1" applyFont="1"/>
    <xf numFmtId="3" fontId="0" fillId="0" borderId="0" xfId="0" applyNumberFormat="1" applyFont="1" applyBorder="1"/>
    <xf numFmtId="3" fontId="0" fillId="0" borderId="0" xfId="5" applyNumberFormat="1" applyFont="1" applyProtection="1"/>
    <xf numFmtId="5" fontId="0" fillId="0" borderId="0" xfId="3" applyFont="1" applyProtection="1">
      <protection locked="0"/>
    </xf>
    <xf numFmtId="3" fontId="0" fillId="0" borderId="0" xfId="3" applyNumberFormat="1" applyFont="1" applyBorder="1" applyProtection="1">
      <protection locked="0"/>
    </xf>
    <xf numFmtId="3" fontId="0" fillId="0" borderId="0" xfId="1" applyFont="1" applyProtection="1"/>
    <xf numFmtId="5" fontId="0" fillId="0" borderId="0" xfId="3" applyFont="1" applyProtection="1"/>
    <xf numFmtId="5" fontId="0" fillId="0" borderId="0" xfId="3" applyFont="1" applyBorder="1" applyProtection="1"/>
    <xf numFmtId="3" fontId="0" fillId="0" borderId="0" xfId="3" applyNumberFormat="1" applyFont="1" applyProtection="1"/>
    <xf numFmtId="15" fontId="0" fillId="0" borderId="0" xfId="0" applyNumberFormat="1" applyFont="1"/>
    <xf numFmtId="3" fontId="9" fillId="0" borderId="0" xfId="0" applyNumberFormat="1" applyFont="1" applyBorder="1" applyProtection="1"/>
    <xf numFmtId="3" fontId="0" fillId="0" borderId="0" xfId="0" applyNumberFormat="1" applyFont="1" applyProtection="1">
      <protection locked="0"/>
    </xf>
    <xf numFmtId="165" fontId="0" fillId="0" borderId="0" xfId="1" applyNumberFormat="1" applyFont="1" applyProtection="1"/>
    <xf numFmtId="15" fontId="0" fillId="0" borderId="0" xfId="0" applyNumberFormat="1" applyFont="1" applyFill="1"/>
    <xf numFmtId="4" fontId="0" fillId="0" borderId="0" xfId="0" applyNumberFormat="1" applyFont="1" applyFill="1"/>
    <xf numFmtId="5" fontId="0" fillId="0" borderId="0" xfId="3" applyFont="1" applyBorder="1" applyAlignment="1" applyProtection="1">
      <alignment horizontal="right"/>
    </xf>
    <xf numFmtId="0" fontId="0" fillId="0" borderId="0" xfId="0" applyBorder="1" applyProtection="1"/>
    <xf numFmtId="3" fontId="7" fillId="0" borderId="0" xfId="1" applyFont="1" applyBorder="1" applyAlignment="1" applyProtection="1">
      <alignment horizontal="center"/>
      <protection locked="0"/>
    </xf>
    <xf numFmtId="3" fontId="7" fillId="0" borderId="0" xfId="1" applyFont="1" applyBorder="1" applyAlignment="1">
      <alignment horizontal="center"/>
    </xf>
    <xf numFmtId="3" fontId="8" fillId="0" borderId="0" xfId="1" applyFont="1" applyBorder="1" applyAlignment="1">
      <alignment horizontal="center"/>
    </xf>
    <xf numFmtId="0" fontId="0" fillId="0" borderId="0" xfId="0" applyFont="1" applyBorder="1" applyProtection="1">
      <protection locked="0"/>
    </xf>
    <xf numFmtId="5" fontId="0" fillId="0" borderId="0" xfId="0" applyNumberFormat="1" applyBorder="1"/>
    <xf numFmtId="3" fontId="0" fillId="0" borderId="0" xfId="1" applyFont="1" applyBorder="1"/>
    <xf numFmtId="0" fontId="9" fillId="0" borderId="0" xfId="0" applyNumberFormat="1" applyFont="1" applyBorder="1"/>
    <xf numFmtId="10" fontId="0" fillId="0" borderId="0" xfId="0" applyNumberFormat="1"/>
    <xf numFmtId="0" fontId="10" fillId="0" borderId="0" xfId="4" applyFont="1" applyBorder="1"/>
    <xf numFmtId="16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5" fontId="0" fillId="0" borderId="0" xfId="3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166" fontId="0" fillId="0" borderId="0" xfId="0" applyNumberFormat="1"/>
    <xf numFmtId="7" fontId="0" fillId="0" borderId="0" xfId="0" applyNumberFormat="1"/>
    <xf numFmtId="10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ill="1" applyProtection="1">
      <protection locked="0"/>
    </xf>
    <xf numFmtId="7" fontId="0" fillId="0" borderId="0" xfId="0" applyNumberFormat="1" applyProtection="1">
      <protection locked="0"/>
    </xf>
    <xf numFmtId="4" fontId="11" fillId="0" borderId="0" xfId="0" applyNumberFormat="1" applyFont="1" applyBorder="1"/>
    <xf numFmtId="3" fontId="0" fillId="2" borderId="0" xfId="1" applyFont="1" applyFill="1" applyBorder="1"/>
    <xf numFmtId="3" fontId="0" fillId="0" borderId="0" xfId="1" applyFont="1" applyBorder="1" applyAlignment="1"/>
    <xf numFmtId="3" fontId="4" fillId="0" borderId="0" xfId="1" applyFont="1" applyBorder="1" applyProtection="1"/>
    <xf numFmtId="4" fontId="12" fillId="0" borderId="0" xfId="0" applyNumberFormat="1" applyFont="1" applyBorder="1"/>
    <xf numFmtId="3" fontId="12" fillId="0" borderId="5" xfId="0" applyNumberFormat="1" applyFont="1" applyFill="1" applyBorder="1"/>
    <xf numFmtId="3" fontId="12" fillId="0" borderId="6" xfId="0" applyNumberFormat="1" applyFont="1" applyFill="1" applyBorder="1"/>
    <xf numFmtId="3" fontId="12" fillId="0" borderId="8" xfId="0" applyNumberFormat="1" applyFont="1" applyFill="1" applyBorder="1"/>
    <xf numFmtId="3" fontId="12" fillId="0" borderId="0" xfId="0" applyNumberFormat="1" applyFont="1" applyBorder="1"/>
    <xf numFmtId="3" fontId="12" fillId="0" borderId="0" xfId="1" applyFont="1" applyBorder="1" applyProtection="1"/>
    <xf numFmtId="3" fontId="12" fillId="2" borderId="0" xfId="1" applyFont="1" applyFill="1" applyBorder="1" applyProtection="1"/>
    <xf numFmtId="3" fontId="12" fillId="0" borderId="4" xfId="1" applyFont="1" applyFill="1" applyBorder="1" applyProtection="1"/>
    <xf numFmtId="3" fontId="12" fillId="0" borderId="3" xfId="1" applyFont="1" applyFill="1" applyBorder="1" applyProtection="1"/>
    <xf numFmtId="3" fontId="12" fillId="0" borderId="0" xfId="1" applyFont="1" applyBorder="1" applyProtection="1">
      <protection locked="0"/>
    </xf>
    <xf numFmtId="3" fontId="12" fillId="0" borderId="0" xfId="1" applyFont="1" applyBorder="1"/>
    <xf numFmtId="3" fontId="10" fillId="0" borderId="0" xfId="1" applyFont="1" applyBorder="1"/>
    <xf numFmtId="167" fontId="4" fillId="0" borderId="0" xfId="4" applyNumberFormat="1" applyFont="1" applyBorder="1" applyAlignment="1" applyProtection="1">
      <alignment horizontal="left"/>
      <protection locked="0"/>
    </xf>
    <xf numFmtId="167" fontId="13" fillId="0" borderId="0" xfId="0" applyNumberFormat="1" applyFont="1"/>
    <xf numFmtId="4" fontId="0" fillId="0" borderId="0" xfId="0" applyNumberFormat="1" applyAlignment="1">
      <alignment horizontal="center"/>
    </xf>
    <xf numFmtId="38" fontId="0" fillId="0" borderId="0" xfId="1" applyNumberFormat="1" applyFont="1" applyProtection="1">
      <protection locked="0"/>
    </xf>
    <xf numFmtId="38" fontId="0" fillId="0" borderId="0" xfId="1" applyNumberFormat="1" applyFont="1"/>
    <xf numFmtId="38" fontId="0" fillId="0" borderId="0" xfId="1" applyNumberFormat="1" applyFont="1" applyBorder="1"/>
    <xf numFmtId="38" fontId="0" fillId="0" borderId="0" xfId="1" applyNumberFormat="1" applyFont="1" applyBorder="1" applyAlignment="1" applyProtection="1">
      <alignment horizontal="right"/>
    </xf>
    <xf numFmtId="38" fontId="0" fillId="0" borderId="0" xfId="0" applyNumberFormat="1"/>
    <xf numFmtId="3" fontId="4" fillId="0" borderId="0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14" fillId="0" borderId="0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167" fontId="15" fillId="0" borderId="0" xfId="0" applyNumberFormat="1" applyFont="1" applyBorder="1" applyAlignment="1">
      <alignment horizontal="left"/>
    </xf>
    <xf numFmtId="167" fontId="13" fillId="0" borderId="0" xfId="0" applyNumberFormat="1" applyFont="1" applyAlignment="1">
      <alignment horizontal="left"/>
    </xf>
    <xf numFmtId="167" fontId="13" fillId="0" borderId="0" xfId="0" applyNumberFormat="1" applyFont="1" applyBorder="1" applyAlignment="1">
      <alignment horizontal="left"/>
    </xf>
    <xf numFmtId="167" fontId="13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ill="1" applyBorder="1"/>
    <xf numFmtId="0" fontId="0" fillId="0" borderId="0" xfId="0" applyFont="1" applyFill="1"/>
    <xf numFmtId="4" fontId="7" fillId="0" borderId="0" xfId="0" applyNumberFormat="1" applyFont="1" applyFill="1" applyBorder="1"/>
    <xf numFmtId="0" fontId="0" fillId="0" borderId="0" xfId="0" applyFill="1" applyProtection="1">
      <protection locked="0"/>
    </xf>
    <xf numFmtId="164" fontId="0" fillId="0" borderId="0" xfId="0" applyNumberFormat="1" applyFill="1"/>
    <xf numFmtId="3" fontId="0" fillId="0" borderId="0" xfId="1" applyFont="1" applyFill="1" applyProtection="1">
      <protection locked="0"/>
    </xf>
    <xf numFmtId="6" fontId="0" fillId="0" borderId="0" xfId="0" applyNumberFormat="1" applyFill="1"/>
    <xf numFmtId="164" fontId="0" fillId="0" borderId="0" xfId="0" applyNumberFormat="1" applyFill="1" applyProtection="1">
      <protection locked="0"/>
    </xf>
    <xf numFmtId="167" fontId="13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ill="1" applyBorder="1" applyProtection="1">
      <protection locked="0"/>
    </xf>
    <xf numFmtId="38" fontId="0" fillId="0" borderId="0" xfId="1" applyNumberFormat="1" applyFont="1" applyFill="1" applyBorder="1" applyProtection="1">
      <protection locked="0"/>
    </xf>
    <xf numFmtId="5" fontId="0" fillId="0" borderId="0" xfId="0" applyNumberFormat="1" applyFill="1" applyBorder="1" applyProtection="1">
      <protection locked="0"/>
    </xf>
    <xf numFmtId="4" fontId="16" fillId="0" borderId="0" xfId="0" applyNumberFormat="1" applyFont="1"/>
    <xf numFmtId="3" fontId="0" fillId="0" borderId="0" xfId="0" applyNumberFormat="1" applyFill="1" applyAlignment="1">
      <alignment horizontal="center"/>
    </xf>
    <xf numFmtId="3" fontId="14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" fontId="17" fillId="0" borderId="9" xfId="0" applyNumberFormat="1" applyFont="1" applyBorder="1" applyAlignment="1">
      <alignment horizontal="center"/>
    </xf>
    <xf numFmtId="4" fontId="17" fillId="0" borderId="10" xfId="0" applyNumberFormat="1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3" fontId="1" fillId="3" borderId="0" xfId="1" applyFont="1" applyFill="1"/>
    <xf numFmtId="3" fontId="1" fillId="3" borderId="0" xfId="1" applyFont="1" applyFill="1" applyBorder="1" applyProtection="1">
      <protection locked="0"/>
    </xf>
    <xf numFmtId="9" fontId="17" fillId="3" borderId="0" xfId="5" applyFont="1" applyFill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17" fillId="0" borderId="0" xfId="1" applyFont="1"/>
    <xf numFmtId="49" fontId="0" fillId="0" borderId="0" xfId="0" applyNumberFormat="1" applyAlignment="1" applyProtection="1">
      <protection locked="0"/>
    </xf>
    <xf numFmtId="3" fontId="1" fillId="4" borderId="0" xfId="1" applyFont="1" applyFill="1" applyProtection="1">
      <protection locked="0"/>
    </xf>
    <xf numFmtId="3" fontId="17" fillId="0" borderId="13" xfId="1" applyFont="1" applyFill="1" applyBorder="1"/>
    <xf numFmtId="4" fontId="17" fillId="3" borderId="14" xfId="1" applyNumberFormat="1" applyFont="1" applyFill="1" applyBorder="1"/>
    <xf numFmtId="3" fontId="17" fillId="0" borderId="14" xfId="1" applyFont="1" applyFill="1" applyBorder="1"/>
    <xf numFmtId="3" fontId="17" fillId="0" borderId="15" xfId="1" applyFont="1" applyFill="1" applyBorder="1"/>
    <xf numFmtId="3" fontId="17" fillId="0" borderId="16" xfId="1" applyFont="1" applyFill="1" applyBorder="1"/>
    <xf numFmtId="49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Fill="1" applyBorder="1"/>
    <xf numFmtId="4" fontId="1" fillId="0" borderId="0" xfId="1" applyNumberFormat="1" applyFont="1" applyFill="1" applyBorder="1"/>
    <xf numFmtId="49" fontId="0" fillId="0" borderId="0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3" fontId="1" fillId="4" borderId="0" xfId="1" applyFont="1" applyFill="1" applyProtection="1"/>
    <xf numFmtId="3" fontId="1" fillId="4" borderId="0" xfId="1" applyFont="1" applyFill="1"/>
    <xf numFmtId="49" fontId="0" fillId="3" borderId="0" xfId="0" applyNumberFormat="1" applyFont="1" applyFill="1" applyAlignment="1" applyProtection="1">
      <alignment horizontal="center"/>
      <protection locked="0"/>
    </xf>
    <xf numFmtId="3" fontId="1" fillId="0" borderId="0" xfId="1" applyFont="1" applyFill="1" applyBorder="1" applyProtection="1">
      <protection locked="0"/>
    </xf>
    <xf numFmtId="3" fontId="1" fillId="0" borderId="0" xfId="1" applyFont="1" applyProtection="1">
      <protection locked="0"/>
    </xf>
    <xf numFmtId="49" fontId="0" fillId="0" borderId="0" xfId="0" applyNumberFormat="1" applyProtection="1">
      <protection locked="0"/>
    </xf>
    <xf numFmtId="3" fontId="1" fillId="4" borderId="17" xfId="1" applyFont="1" applyFill="1" applyBorder="1" applyProtection="1">
      <protection locked="0"/>
    </xf>
    <xf numFmtId="9" fontId="17" fillId="3" borderId="18" xfId="5" applyFont="1" applyFill="1" applyBorder="1" applyProtection="1">
      <protection locked="0"/>
    </xf>
    <xf numFmtId="4" fontId="19" fillId="0" borderId="0" xfId="0" applyNumberFormat="1" applyFont="1" applyAlignment="1">
      <alignment horizontal="right"/>
    </xf>
    <xf numFmtId="3" fontId="17" fillId="4" borderId="0" xfId="1" applyFont="1" applyFill="1" applyBorder="1" applyProtection="1">
      <protection locked="0"/>
    </xf>
    <xf numFmtId="3" fontId="1" fillId="0" borderId="0" xfId="1" applyFont="1"/>
    <xf numFmtId="3" fontId="1" fillId="0" borderId="19" xfId="1" applyFont="1" applyFill="1" applyBorder="1" applyProtection="1">
      <protection locked="0"/>
    </xf>
    <xf numFmtId="4" fontId="16" fillId="0" borderId="0" xfId="0" applyNumberFormat="1" applyFont="1" applyAlignment="1">
      <alignment horizontal="left"/>
    </xf>
    <xf numFmtId="3" fontId="1" fillId="0" borderId="19" xfId="1" applyFont="1" applyBorder="1" applyProtection="1">
      <protection locked="0"/>
    </xf>
    <xf numFmtId="9" fontId="17" fillId="3" borderId="16" xfId="5" applyFont="1" applyFill="1" applyBorder="1" applyProtection="1">
      <protection locked="0"/>
    </xf>
    <xf numFmtId="9" fontId="17" fillId="3" borderId="20" xfId="5" applyFont="1" applyFill="1" applyBorder="1" applyProtection="1">
      <protection locked="0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 applyProtection="1">
      <alignment horizontal="center"/>
      <protection locked="0"/>
    </xf>
    <xf numFmtId="3" fontId="1" fillId="0" borderId="0" xfId="1" applyFont="1" applyProtection="1"/>
    <xf numFmtId="4" fontId="0" fillId="0" borderId="0" xfId="0" applyNumberFormat="1" applyAlignment="1" applyProtection="1">
      <alignment horizontal="center"/>
      <protection locked="0"/>
    </xf>
    <xf numFmtId="3" fontId="1" fillId="0" borderId="0" xfId="1" applyFont="1" applyAlignment="1" applyProtection="1">
      <alignment horizontal="center"/>
    </xf>
    <xf numFmtId="3" fontId="1" fillId="0" borderId="0" xfId="1" applyFont="1" applyAlignment="1" applyProtection="1">
      <alignment horizontal="center"/>
      <protection locked="0"/>
    </xf>
    <xf numFmtId="3" fontId="1" fillId="0" borderId="0" xfId="1" applyFont="1" applyFill="1"/>
    <xf numFmtId="4" fontId="0" fillId="0" borderId="0" xfId="0" applyNumberFormat="1" applyFill="1" applyAlignment="1" applyProtection="1">
      <alignment horizontal="center"/>
      <protection locked="0"/>
    </xf>
    <xf numFmtId="3" fontId="1" fillId="0" borderId="4" xfId="1" applyFont="1" applyFill="1" applyBorder="1"/>
    <xf numFmtId="3" fontId="1" fillId="0" borderId="3" xfId="1" applyFont="1" applyFill="1" applyBorder="1"/>
    <xf numFmtId="3" fontId="7" fillId="0" borderId="0" xfId="1" applyFont="1" applyFill="1" applyBorder="1" applyAlignment="1" applyProtection="1">
      <alignment horizontal="center"/>
      <protection locked="0"/>
    </xf>
    <xf numFmtId="3" fontId="7" fillId="0" borderId="0" xfId="1" applyFont="1" applyFill="1" applyBorder="1" applyAlignment="1">
      <alignment horizontal="center"/>
    </xf>
    <xf numFmtId="3" fontId="1" fillId="0" borderId="0" xfId="1" applyFont="1" applyBorder="1" applyProtection="1"/>
    <xf numFmtId="3" fontId="1" fillId="0" borderId="0" xfId="1" applyFont="1" applyAlignment="1">
      <alignment horizontal="center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3" fontId="21" fillId="0" borderId="0" xfId="1" applyFont="1" applyProtection="1">
      <protection locked="0"/>
    </xf>
    <xf numFmtId="3" fontId="21" fillId="0" borderId="0" xfId="1" applyFont="1" applyProtection="1"/>
    <xf numFmtId="3" fontId="21" fillId="0" borderId="0" xfId="1" applyFont="1"/>
    <xf numFmtId="4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/>
    <xf numFmtId="4" fontId="21" fillId="0" borderId="0" xfId="0" applyNumberFormat="1" applyFont="1"/>
    <xf numFmtId="4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Alignment="1"/>
    <xf numFmtId="3" fontId="0" fillId="0" borderId="0" xfId="1" applyFont="1" applyFill="1" applyBorder="1" applyProtection="1">
      <protection locked="0"/>
    </xf>
    <xf numFmtId="3" fontId="0" fillId="0" borderId="0" xfId="1" applyFont="1" applyFill="1" applyBorder="1"/>
    <xf numFmtId="38" fontId="0" fillId="0" borderId="0" xfId="1" applyNumberFormat="1" applyFont="1" applyFill="1" applyProtection="1">
      <protection locked="0"/>
    </xf>
    <xf numFmtId="38" fontId="0" fillId="0" borderId="0" xfId="1" applyNumberFormat="1" applyFont="1" applyFill="1"/>
    <xf numFmtId="4" fontId="0" fillId="0" borderId="0" xfId="0" applyNumberFormat="1" applyFont="1" applyAlignment="1">
      <alignment horizontal="center"/>
    </xf>
    <xf numFmtId="3" fontId="0" fillId="3" borderId="0" xfId="1" applyFont="1" applyFill="1" applyBorder="1" applyProtection="1">
      <protection locked="0"/>
    </xf>
    <xf numFmtId="3" fontId="1" fillId="0" borderId="0" xfId="0" applyNumberFormat="1" applyFont="1" applyFill="1"/>
    <xf numFmtId="3" fontId="4" fillId="0" borderId="0" xfId="1" applyFont="1" applyFill="1" applyBorder="1" applyProtection="1">
      <protection locked="0"/>
    </xf>
    <xf numFmtId="4" fontId="22" fillId="0" borderId="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3" fontId="22" fillId="0" borderId="0" xfId="1" applyFont="1" applyFill="1" applyBorder="1"/>
    <xf numFmtId="3" fontId="22" fillId="0" borderId="0" xfId="0" applyNumberFormat="1" applyFont="1" applyFill="1"/>
    <xf numFmtId="3" fontId="0" fillId="3" borderId="0" xfId="1" applyFont="1" applyFill="1" applyBorder="1"/>
    <xf numFmtId="3" fontId="17" fillId="0" borderId="0" xfId="1" applyFont="1" applyProtection="1">
      <protection locked="0"/>
    </xf>
    <xf numFmtId="3" fontId="0" fillId="0" borderId="12" xfId="1" applyFont="1" applyBorder="1" applyProtection="1">
      <protection locked="0"/>
    </xf>
    <xf numFmtId="3" fontId="0" fillId="0" borderId="12" xfId="0" applyNumberFormat="1" applyBorder="1"/>
    <xf numFmtId="3" fontId="0" fillId="0" borderId="12" xfId="1" applyFont="1" applyFill="1" applyBorder="1" applyProtection="1">
      <protection locked="0"/>
    </xf>
    <xf numFmtId="4" fontId="0" fillId="0" borderId="12" xfId="0" applyNumberFormat="1" applyBorder="1"/>
    <xf numFmtId="3" fontId="0" fillId="3" borderId="0" xfId="1" applyFont="1" applyFill="1" applyProtection="1">
      <protection locked="0"/>
    </xf>
    <xf numFmtId="4" fontId="17" fillId="0" borderId="0" xfId="0" applyNumberFormat="1" applyFont="1" applyBorder="1"/>
    <xf numFmtId="3" fontId="0" fillId="4" borderId="0" xfId="0" applyNumberFormat="1" applyFill="1"/>
    <xf numFmtId="3" fontId="0" fillId="0" borderId="21" xfId="0" applyNumberFormat="1" applyBorder="1" applyProtection="1">
      <protection locked="0"/>
    </xf>
    <xf numFmtId="4" fontId="0" fillId="0" borderId="21" xfId="0" applyNumberFormat="1" applyBorder="1"/>
    <xf numFmtId="3" fontId="0" fillId="0" borderId="22" xfId="0" applyNumberFormat="1" applyBorder="1" applyProtection="1">
      <protection locked="0"/>
    </xf>
    <xf numFmtId="3" fontId="17" fillId="0" borderId="13" xfId="0" applyNumberFormat="1" applyFont="1" applyFill="1" applyBorder="1"/>
    <xf numFmtId="4" fontId="0" fillId="0" borderId="23" xfId="0" applyNumberFormat="1" applyFont="1" applyBorder="1" applyAlignment="1">
      <alignment horizontal="center"/>
    </xf>
    <xf numFmtId="4" fontId="17" fillId="0" borderId="1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18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17" fillId="0" borderId="0" xfId="0" applyNumberFormat="1" applyFont="1" applyFill="1" applyBorder="1" applyProtection="1">
      <protection locked="0"/>
    </xf>
    <xf numFmtId="4" fontId="7" fillId="0" borderId="24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>
      <alignment horizontal="center"/>
    </xf>
    <xf numFmtId="3" fontId="17" fillId="0" borderId="12" xfId="1" applyFont="1" applyBorder="1"/>
    <xf numFmtId="3" fontId="17" fillId="0" borderId="12" xfId="1" applyFont="1" applyFill="1" applyBorder="1"/>
    <xf numFmtId="3" fontId="17" fillId="4" borderId="14" xfId="1" applyFont="1" applyFill="1" applyBorder="1"/>
    <xf numFmtId="3" fontId="17" fillId="0" borderId="0" xfId="1" applyFont="1" applyFill="1" applyBorder="1"/>
    <xf numFmtId="3" fontId="17" fillId="0" borderId="0" xfId="1" applyFont="1" applyFill="1" applyBorder="1" applyProtection="1">
      <protection locked="0"/>
    </xf>
    <xf numFmtId="3" fontId="17" fillId="0" borderId="3" xfId="1" applyFont="1" applyFill="1" applyBorder="1" applyProtection="1">
      <protection locked="0"/>
    </xf>
    <xf numFmtId="3" fontId="17" fillId="4" borderId="3" xfId="1" applyFont="1" applyFill="1" applyBorder="1" applyProtection="1">
      <protection locked="0"/>
    </xf>
    <xf numFmtId="3" fontId="17" fillId="0" borderId="0" xfId="1" applyFont="1" applyProtection="1"/>
    <xf numFmtId="3" fontId="17" fillId="0" borderId="26" xfId="1" applyFont="1" applyBorder="1"/>
    <xf numFmtId="3" fontId="1" fillId="0" borderId="27" xfId="1" applyFont="1" applyBorder="1" applyProtection="1">
      <protection locked="0"/>
    </xf>
    <xf numFmtId="3" fontId="17" fillId="3" borderId="17" xfId="1" applyFont="1" applyFill="1" applyBorder="1" applyProtection="1">
      <protection locked="0"/>
    </xf>
    <xf numFmtId="3" fontId="17" fillId="0" borderId="28" xfId="1" applyFont="1" applyFill="1" applyBorder="1" applyProtection="1">
      <protection locked="0"/>
    </xf>
    <xf numFmtId="3" fontId="17" fillId="0" borderId="28" xfId="1" applyFont="1" applyBorder="1" applyProtection="1">
      <protection locked="0"/>
    </xf>
    <xf numFmtId="3" fontId="17" fillId="0" borderId="28" xfId="0" applyNumberFormat="1" applyFont="1" applyFill="1" applyBorder="1"/>
    <xf numFmtId="4" fontId="7" fillId="0" borderId="4" xfId="0" applyNumberFormat="1" applyFont="1" applyFill="1" applyBorder="1" applyAlignment="1"/>
    <xf numFmtId="3" fontId="7" fillId="0" borderId="4" xfId="1" applyFont="1" applyFill="1" applyBorder="1" applyAlignment="1"/>
    <xf numFmtId="3" fontId="1" fillId="0" borderId="0" xfId="1" applyFont="1" applyFill="1" applyBorder="1" applyAlignment="1" applyProtection="1">
      <protection locked="0"/>
    </xf>
    <xf numFmtId="3" fontId="7" fillId="0" borderId="0" xfId="1" applyFont="1" applyFill="1" applyBorder="1" applyAlignment="1" applyProtection="1">
      <protection locked="0"/>
    </xf>
    <xf numFmtId="3" fontId="1" fillId="0" borderId="0" xfId="1" applyFont="1" applyFill="1" applyBorder="1" applyAlignment="1"/>
    <xf numFmtId="3" fontId="7" fillId="0" borderId="0" xfId="1" applyFont="1" applyBorder="1" applyAlignment="1" applyProtection="1">
      <protection locked="0"/>
    </xf>
    <xf numFmtId="3" fontId="7" fillId="0" borderId="0" xfId="1" applyFont="1" applyBorder="1" applyAlignment="1"/>
    <xf numFmtId="3" fontId="8" fillId="0" borderId="4" xfId="1" applyFont="1" applyFill="1" applyBorder="1" applyAlignment="1"/>
    <xf numFmtId="3" fontId="17" fillId="0" borderId="3" xfId="1" applyFont="1" applyFill="1" applyBorder="1"/>
    <xf numFmtId="4" fontId="17" fillId="0" borderId="0" xfId="0" applyNumberFormat="1" applyFont="1" applyFill="1"/>
    <xf numFmtId="4" fontId="0" fillId="0" borderId="12" xfId="0" applyNumberFormat="1" applyFill="1" applyBorder="1"/>
    <xf numFmtId="4" fontId="17" fillId="0" borderId="29" xfId="0" applyNumberFormat="1" applyFont="1" applyFill="1" applyBorder="1" applyAlignment="1">
      <alignment horizontal="center"/>
    </xf>
    <xf numFmtId="4" fontId="18" fillId="0" borderId="18" xfId="0" applyNumberFormat="1" applyFont="1" applyBorder="1" applyAlignment="1" applyProtection="1">
      <alignment horizontal="center"/>
      <protection locked="0"/>
    </xf>
    <xf numFmtId="3" fontId="0" fillId="0" borderId="21" xfId="1" applyFont="1" applyFill="1" applyBorder="1" applyProtection="1">
      <protection locked="0"/>
    </xf>
    <xf numFmtId="4" fontId="0" fillId="0" borderId="21" xfId="0" applyNumberFormat="1" applyFill="1" applyBorder="1"/>
    <xf numFmtId="4" fontId="8" fillId="0" borderId="0" xfId="0" applyNumberFormat="1" applyFont="1" applyFill="1" applyBorder="1"/>
    <xf numFmtId="4" fontId="7" fillId="0" borderId="4" xfId="0" applyNumberFormat="1" applyFont="1" applyFill="1" applyBorder="1" applyAlignment="1">
      <alignment horizontal="center"/>
    </xf>
    <xf numFmtId="3" fontId="17" fillId="0" borderId="0" xfId="1" applyFont="1" applyAlignment="1" applyProtection="1">
      <alignment horizontal="center"/>
      <protection locked="0"/>
    </xf>
    <xf numFmtId="3" fontId="1" fillId="0" borderId="0" xfId="1" applyFont="1" applyFill="1" applyAlignment="1" applyProtection="1">
      <alignment horizontal="center"/>
      <protection locked="0"/>
    </xf>
    <xf numFmtId="4" fontId="17" fillId="0" borderId="23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3" fontId="17" fillId="0" borderId="0" xfId="1" applyFont="1" applyFill="1" applyAlignment="1" applyProtection="1">
      <alignment horizontal="center"/>
      <protection locked="0"/>
    </xf>
    <xf numFmtId="4" fontId="17" fillId="0" borderId="17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4" fontId="18" fillId="0" borderId="4" xfId="0" applyNumberFormat="1" applyFont="1" applyFill="1" applyBorder="1" applyAlignment="1">
      <alignment horizontal="center"/>
    </xf>
    <xf numFmtId="3" fontId="7" fillId="0" borderId="4" xfId="1" applyFont="1" applyFill="1" applyBorder="1" applyAlignment="1">
      <alignment horizontal="center"/>
    </xf>
    <xf numFmtId="3" fontId="7" fillId="0" borderId="25" xfId="1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center"/>
    </xf>
    <xf numFmtId="4" fontId="17" fillId="0" borderId="30" xfId="0" applyNumberFormat="1" applyFont="1" applyFill="1" applyBorder="1" applyAlignment="1">
      <alignment horizontal="center"/>
    </xf>
    <xf numFmtId="4" fontId="7" fillId="0" borderId="30" xfId="0" applyNumberFormat="1" applyFont="1" applyFill="1" applyBorder="1" applyAlignment="1">
      <alignment horizontal="center"/>
    </xf>
    <xf numFmtId="40" fontId="17" fillId="0" borderId="0" xfId="1" applyNumberFormat="1" applyFont="1" applyBorder="1" applyProtection="1">
      <protection locked="0"/>
    </xf>
    <xf numFmtId="40" fontId="0" fillId="0" borderId="0" xfId="0" applyNumberFormat="1"/>
    <xf numFmtId="40" fontId="17" fillId="0" borderId="0" xfId="0" applyNumberFormat="1" applyFont="1" applyFill="1"/>
    <xf numFmtId="40" fontId="17" fillId="0" borderId="0" xfId="0" applyNumberFormat="1" applyFont="1"/>
    <xf numFmtId="4" fontId="17" fillId="5" borderId="0" xfId="1" applyNumberFormat="1" applyFont="1" applyFill="1" applyProtection="1">
      <protection locked="0"/>
    </xf>
    <xf numFmtId="4" fontId="17" fillId="6" borderId="0" xfId="1" applyNumberFormat="1" applyFont="1" applyFill="1" applyProtection="1">
      <protection locked="0"/>
    </xf>
    <xf numFmtId="40" fontId="17" fillId="5" borderId="12" xfId="0" applyNumberFormat="1" applyFont="1" applyFill="1" applyBorder="1" applyProtection="1">
      <protection locked="0"/>
    </xf>
    <xf numFmtId="40" fontId="17" fillId="6" borderId="12" xfId="1" applyNumberFormat="1" applyFont="1" applyFill="1" applyBorder="1" applyProtection="1">
      <protection locked="0"/>
    </xf>
    <xf numFmtId="9" fontId="17" fillId="0" borderId="31" xfId="5" applyFont="1" applyBorder="1" applyProtection="1">
      <protection locked="0"/>
    </xf>
    <xf numFmtId="9" fontId="17" fillId="0" borderId="32" xfId="5" applyFont="1" applyBorder="1" applyProtection="1">
      <protection locked="0"/>
    </xf>
    <xf numFmtId="9" fontId="17" fillId="0" borderId="33" xfId="5" applyFont="1" applyBorder="1" applyProtection="1"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3" fontId="0" fillId="0" borderId="0" xfId="0" applyNumberFormat="1" applyFont="1" applyFill="1" applyAlignment="1">
      <alignment horizontal="center"/>
    </xf>
    <xf numFmtId="40" fontId="17" fillId="0" borderId="0" xfId="1" applyNumberFormat="1" applyFont="1" applyFill="1" applyProtection="1">
      <protection locked="0"/>
    </xf>
    <xf numFmtId="4" fontId="7" fillId="0" borderId="0" xfId="0" applyNumberFormat="1" applyFont="1" applyFill="1" applyBorder="1" applyProtection="1"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34" xfId="0" applyNumberFormat="1" applyBorder="1" applyProtection="1">
      <protection locked="0"/>
    </xf>
    <xf numFmtId="3" fontId="0" fillId="0" borderId="35" xfId="0" applyNumberFormat="1" applyBorder="1" applyProtection="1">
      <protection locked="0"/>
    </xf>
    <xf numFmtId="4" fontId="0" fillId="0" borderId="35" xfId="0" applyNumberFormat="1" applyBorder="1"/>
    <xf numFmtId="3" fontId="0" fillId="0" borderId="36" xfId="1" applyFont="1" applyBorder="1"/>
    <xf numFmtId="4" fontId="7" fillId="0" borderId="15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 applyProtection="1">
      <alignment horizontal="center"/>
      <protection locked="0"/>
    </xf>
    <xf numFmtId="4" fontId="7" fillId="0" borderId="0" xfId="0" applyNumberFormat="1" applyFont="1" applyBorder="1" applyAlignment="1" applyProtection="1">
      <alignment horizontal="center"/>
      <protection locked="0"/>
    </xf>
    <xf numFmtId="4" fontId="17" fillId="0" borderId="0" xfId="0" applyNumberFormat="1" applyFont="1" applyFill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/>
      <protection locked="0"/>
    </xf>
    <xf numFmtId="3" fontId="0" fillId="0" borderId="21" xfId="1" applyFont="1" applyBorder="1"/>
    <xf numFmtId="3" fontId="0" fillId="0" borderId="0" xfId="1" applyFont="1" applyFill="1" applyBorder="1" applyAlignment="1" applyProtection="1">
      <protection locked="0"/>
    </xf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 applyBorder="1"/>
    <xf numFmtId="4" fontId="24" fillId="0" borderId="0" xfId="0" applyNumberFormat="1" applyFont="1"/>
    <xf numFmtId="4" fontId="24" fillId="0" borderId="0" xfId="0" applyNumberFormat="1" applyFont="1" applyProtection="1">
      <protection locked="0"/>
    </xf>
    <xf numFmtId="0" fontId="0" fillId="0" borderId="0" xfId="0" applyFont="1" applyBorder="1"/>
    <xf numFmtId="0" fontId="0" fillId="0" borderId="0" xfId="0" applyFont="1" applyFill="1" applyBorder="1"/>
    <xf numFmtId="4" fontId="23" fillId="0" borderId="0" xfId="0" applyNumberFormat="1" applyFont="1" applyBorder="1" applyProtection="1">
      <protection locked="0"/>
    </xf>
    <xf numFmtId="4" fontId="0" fillId="0" borderId="0" xfId="0" applyNumberFormat="1" applyFont="1" applyBorder="1"/>
    <xf numFmtId="4" fontId="0" fillId="0" borderId="0" xfId="0" applyNumberFormat="1" applyFont="1" applyFill="1" applyBorder="1"/>
    <xf numFmtId="0" fontId="26" fillId="0" borderId="37" xfId="0" applyFont="1" applyBorder="1" applyAlignment="1">
      <alignment horizontal="center"/>
    </xf>
    <xf numFmtId="38" fontId="0" fillId="0" borderId="0" xfId="0" applyNumberFormat="1" applyFill="1" applyProtection="1">
      <protection locked="0"/>
    </xf>
    <xf numFmtId="38" fontId="0" fillId="0" borderId="0" xfId="0" applyNumberFormat="1" applyProtection="1">
      <protection locked="0"/>
    </xf>
    <xf numFmtId="37" fontId="0" fillId="0" borderId="0" xfId="3" applyNumberFormat="1" applyFont="1" applyAlignment="1">
      <alignment horizontal="right"/>
    </xf>
    <xf numFmtId="6" fontId="0" fillId="0" borderId="0" xfId="0" applyNumberFormat="1" applyProtection="1">
      <protection locked="0"/>
    </xf>
    <xf numFmtId="4" fontId="0" fillId="0" borderId="0" xfId="0" applyNumberFormat="1" applyAlignment="1">
      <alignment horizontal="right"/>
    </xf>
    <xf numFmtId="4" fontId="13" fillId="0" borderId="0" xfId="0" applyNumberFormat="1" applyFont="1"/>
    <xf numFmtId="4" fontId="12" fillId="0" borderId="4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27" fillId="0" borderId="0" xfId="0" applyFont="1" applyBorder="1"/>
    <xf numFmtId="0" fontId="28" fillId="0" borderId="0" xfId="0" applyFont="1"/>
    <xf numFmtId="0" fontId="28" fillId="0" borderId="0" xfId="0" applyFont="1" applyBorder="1"/>
    <xf numFmtId="168" fontId="0" fillId="0" borderId="0" xfId="0" applyNumberFormat="1"/>
    <xf numFmtId="3" fontId="0" fillId="0" borderId="1" xfId="1" applyFont="1" applyFill="1" applyBorder="1"/>
    <xf numFmtId="3" fontId="0" fillId="0" borderId="0" xfId="1" applyFont="1" applyFill="1" applyBorder="1" applyProtection="1"/>
    <xf numFmtId="0" fontId="0" fillId="0" borderId="0" xfId="0" applyFill="1" applyBorder="1"/>
    <xf numFmtId="9" fontId="0" fillId="0" borderId="0" xfId="1" applyNumberFormat="1" applyFont="1" applyFill="1" applyBorder="1" applyProtection="1"/>
    <xf numFmtId="3" fontId="4" fillId="0" borderId="0" xfId="1" applyFont="1" applyFill="1" applyBorder="1" applyProtection="1"/>
    <xf numFmtId="4" fontId="0" fillId="0" borderId="0" xfId="0" applyNumberFormat="1" applyFill="1" applyBorder="1" applyAlignment="1" applyProtection="1">
      <alignment horizontal="right"/>
      <protection locked="0"/>
    </xf>
    <xf numFmtId="167" fontId="13" fillId="0" borderId="0" xfId="0" applyNumberFormat="1" applyFon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38" fontId="0" fillId="0" borderId="0" xfId="0" applyNumberFormat="1" applyBorder="1" applyProtection="1">
      <protection locked="0"/>
    </xf>
    <xf numFmtId="38" fontId="0" fillId="0" borderId="0" xfId="1" applyNumberFormat="1" applyFont="1" applyBorder="1" applyProtection="1">
      <protection locked="0"/>
    </xf>
    <xf numFmtId="38" fontId="0" fillId="0" borderId="0" xfId="3" applyNumberFormat="1" applyFont="1"/>
    <xf numFmtId="6" fontId="0" fillId="0" borderId="0" xfId="0" applyNumberFormat="1" applyBorder="1"/>
    <xf numFmtId="14" fontId="13" fillId="0" borderId="0" xfId="0" applyNumberFormat="1" applyFont="1" applyFill="1" applyBorder="1" applyAlignment="1">
      <alignment horizontal="left"/>
    </xf>
    <xf numFmtId="38" fontId="0" fillId="4" borderId="0" xfId="1" applyNumberFormat="1" applyFont="1" applyFill="1" applyProtection="1"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38" fontId="0" fillId="0" borderId="12" xfId="1" applyNumberFormat="1" applyFont="1" applyBorder="1" applyProtection="1">
      <protection locked="0"/>
    </xf>
    <xf numFmtId="38" fontId="0" fillId="0" borderId="12" xfId="1" applyNumberFormat="1" applyFont="1" applyFill="1" applyBorder="1" applyProtection="1">
      <protection locked="0"/>
    </xf>
    <xf numFmtId="40" fontId="17" fillId="0" borderId="0" xfId="1" applyNumberFormat="1" applyFont="1" applyFill="1" applyBorder="1" applyProtection="1">
      <protection locked="0"/>
    </xf>
    <xf numFmtId="3" fontId="17" fillId="0" borderId="0" xfId="1" applyFont="1" applyBorder="1"/>
    <xf numFmtId="9" fontId="17" fillId="0" borderId="0" xfId="5" applyFont="1" applyBorder="1" applyProtection="1">
      <protection locked="0"/>
    </xf>
    <xf numFmtId="3" fontId="0" fillId="0" borderId="36" xfId="0" applyNumberFormat="1" applyBorder="1" applyProtection="1">
      <protection locked="0"/>
    </xf>
    <xf numFmtId="3" fontId="17" fillId="0" borderId="0" xfId="0" applyNumberFormat="1" applyFont="1"/>
    <xf numFmtId="4" fontId="17" fillId="0" borderId="0" xfId="0" applyNumberFormat="1" applyFont="1"/>
    <xf numFmtId="3" fontId="0" fillId="0" borderId="12" xfId="1" applyNumberFormat="1" applyFont="1" applyFill="1" applyBorder="1" applyProtection="1">
      <protection locked="0"/>
    </xf>
    <xf numFmtId="38" fontId="17" fillId="0" borderId="12" xfId="1" applyNumberFormat="1" applyFont="1" applyBorder="1"/>
    <xf numFmtId="3" fontId="17" fillId="4" borderId="0" xfId="0" applyNumberFormat="1" applyFont="1" applyFill="1"/>
    <xf numFmtId="3" fontId="1" fillId="3" borderId="0" xfId="1" applyFont="1" applyFill="1" applyBorder="1"/>
    <xf numFmtId="3" fontId="22" fillId="3" borderId="0" xfId="1" applyFont="1" applyFill="1" applyBorder="1"/>
    <xf numFmtId="3" fontId="17" fillId="0" borderId="0" xfId="0" applyNumberFormat="1" applyFont="1" applyFill="1" applyAlignment="1">
      <alignment horizontal="center"/>
    </xf>
    <xf numFmtId="4" fontId="31" fillId="0" borderId="0" xfId="0" applyNumberFormat="1" applyFont="1" applyBorder="1"/>
    <xf numFmtId="3" fontId="12" fillId="0" borderId="0" xfId="1" applyFont="1" applyFill="1" applyBorder="1" applyProtection="1"/>
    <xf numFmtId="3" fontId="0" fillId="0" borderId="0" xfId="1" applyNumberFormat="1" applyFont="1" applyFill="1" applyBorder="1" applyProtection="1">
      <protection locked="0"/>
    </xf>
    <xf numFmtId="38" fontId="0" fillId="0" borderId="39" xfId="1" applyNumberFormat="1" applyFont="1" applyFill="1" applyBorder="1" applyProtection="1">
      <protection locked="0"/>
    </xf>
    <xf numFmtId="3" fontId="17" fillId="0" borderId="0" xfId="1" applyNumberFormat="1" applyFont="1" applyFill="1" applyBorder="1" applyProtection="1">
      <protection locked="0"/>
    </xf>
    <xf numFmtId="38" fontId="0" fillId="0" borderId="12" xfId="0" applyNumberFormat="1" applyBorder="1"/>
    <xf numFmtId="38" fontId="0" fillId="0" borderId="0" xfId="0" applyNumberFormat="1" applyFill="1"/>
    <xf numFmtId="3" fontId="30" fillId="0" borderId="0" xfId="1" applyFont="1" applyProtection="1">
      <protection locked="0"/>
    </xf>
    <xf numFmtId="169" fontId="32" fillId="0" borderId="0" xfId="1" applyNumberFormat="1" applyFont="1" applyFill="1"/>
    <xf numFmtId="0" fontId="0" fillId="0" borderId="0" xfId="0" applyFill="1" applyAlignment="1" applyProtection="1">
      <alignment horizontal="center"/>
      <protection locked="0"/>
    </xf>
    <xf numFmtId="3" fontId="22" fillId="3" borderId="0" xfId="0" applyNumberFormat="1" applyFont="1" applyFill="1"/>
    <xf numFmtId="4" fontId="25" fillId="0" borderId="0" xfId="0" applyNumberFormat="1" applyFont="1" applyBorder="1"/>
    <xf numFmtId="0" fontId="33" fillId="0" borderId="0" xfId="0" applyFont="1" applyAlignment="1">
      <alignment horizontal="right"/>
    </xf>
    <xf numFmtId="4" fontId="26" fillId="0" borderId="15" xfId="0" applyNumberFormat="1" applyFont="1" applyBorder="1" applyAlignment="1">
      <alignment horizontal="center"/>
    </xf>
    <xf numFmtId="0" fontId="25" fillId="0" borderId="0" xfId="0" applyFont="1" applyAlignment="1">
      <alignment horizontal="right"/>
    </xf>
    <xf numFmtId="4" fontId="25" fillId="0" borderId="0" xfId="0" applyNumberFormat="1" applyFont="1" applyAlignment="1" applyProtection="1">
      <alignment horizontal="right"/>
      <protection locked="0"/>
    </xf>
    <xf numFmtId="4" fontId="26" fillId="0" borderId="15" xfId="0" applyNumberFormat="1" applyFont="1" applyBorder="1" applyAlignment="1" applyProtection="1">
      <alignment horizontal="center"/>
      <protection locked="0"/>
    </xf>
    <xf numFmtId="4" fontId="25" fillId="0" borderId="0" xfId="0" applyNumberFormat="1" applyFont="1" applyFill="1" applyBorder="1"/>
    <xf numFmtId="0" fontId="33" fillId="0" borderId="0" xfId="0" applyFont="1" applyFill="1" applyAlignment="1">
      <alignment horizontal="right"/>
    </xf>
    <xf numFmtId="0" fontId="26" fillId="0" borderId="37" xfId="0" applyFont="1" applyFill="1" applyBorder="1" applyAlignment="1">
      <alignment horizontal="center"/>
    </xf>
    <xf numFmtId="4" fontId="33" fillId="0" borderId="0" xfId="0" applyNumberFormat="1" applyFont="1" applyFill="1" applyAlignment="1">
      <alignment horizontal="right"/>
    </xf>
    <xf numFmtId="4" fontId="26" fillId="0" borderId="15" xfId="0" applyNumberFormat="1" applyFont="1" applyFill="1" applyBorder="1" applyAlignment="1">
      <alignment horizontal="center"/>
    </xf>
    <xf numFmtId="3" fontId="0" fillId="0" borderId="12" xfId="0" applyNumberFormat="1" applyFill="1" applyBorder="1"/>
    <xf numFmtId="3" fontId="17" fillId="0" borderId="3" xfId="1" applyNumberFormat="1" applyFont="1" applyFill="1" applyBorder="1"/>
    <xf numFmtId="40" fontId="17" fillId="0" borderId="40" xfId="5" applyNumberFormat="1" applyFont="1" applyBorder="1" applyProtection="1">
      <protection locked="0"/>
    </xf>
    <xf numFmtId="3" fontId="1" fillId="4" borderId="16" xfId="1" applyFont="1" applyFill="1" applyBorder="1"/>
    <xf numFmtId="3" fontId="1" fillId="4" borderId="20" xfId="1" applyFont="1" applyFill="1" applyBorder="1"/>
    <xf numFmtId="40" fontId="17" fillId="0" borderId="12" xfId="5" applyNumberFormat="1" applyFont="1" applyBorder="1" applyProtection="1">
      <protection locked="0"/>
    </xf>
    <xf numFmtId="4" fontId="7" fillId="0" borderId="29" xfId="0" applyNumberFormat="1" applyFont="1" applyBorder="1" applyAlignment="1">
      <alignment horizontal="center"/>
    </xf>
    <xf numFmtId="40" fontId="17" fillId="0" borderId="41" xfId="5" applyNumberFormat="1" applyFont="1" applyBorder="1" applyProtection="1">
      <protection locked="0"/>
    </xf>
    <xf numFmtId="40" fontId="17" fillId="0" borderId="42" xfId="5" applyNumberFormat="1" applyFont="1" applyBorder="1" applyProtection="1">
      <protection locked="0"/>
    </xf>
    <xf numFmtId="4" fontId="7" fillId="0" borderId="29" xfId="0" applyNumberFormat="1" applyFont="1" applyBorder="1" applyAlignment="1"/>
    <xf numFmtId="4" fontId="18" fillId="0" borderId="18" xfId="0" applyNumberFormat="1" applyFont="1" applyBorder="1" applyAlignment="1" applyProtection="1">
      <protection locked="0"/>
    </xf>
    <xf numFmtId="49" fontId="0" fillId="0" borderId="28" xfId="0" applyNumberFormat="1" applyFill="1" applyBorder="1" applyAlignment="1" applyProtection="1">
      <alignment horizontal="center"/>
      <protection locked="0"/>
    </xf>
    <xf numFmtId="49" fontId="0" fillId="3" borderId="28" xfId="0" applyNumberFormat="1" applyFill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43" xfId="0" applyNumberFormat="1" applyBorder="1" applyAlignment="1">
      <alignment horizontal="center"/>
    </xf>
    <xf numFmtId="4" fontId="7" fillId="0" borderId="44" xfId="0" applyNumberFormat="1" applyFont="1" applyBorder="1" applyAlignment="1">
      <alignment horizontal="center"/>
    </xf>
    <xf numFmtId="4" fontId="18" fillId="0" borderId="45" xfId="0" applyNumberFormat="1" applyFont="1" applyBorder="1" applyAlignment="1" applyProtection="1">
      <alignment horizontal="center"/>
      <protection locked="0"/>
    </xf>
    <xf numFmtId="4" fontId="18" fillId="0" borderId="22" xfId="0" applyNumberFormat="1" applyFont="1" applyBorder="1" applyAlignment="1" applyProtection="1">
      <alignment horizontal="center"/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/>
    <xf numFmtId="38" fontId="0" fillId="0" borderId="36" xfId="0" applyNumberFormat="1" applyBorder="1"/>
    <xf numFmtId="4" fontId="0" fillId="0" borderId="35" xfId="0" applyNumberFormat="1" applyFill="1" applyBorder="1"/>
    <xf numFmtId="4" fontId="0" fillId="0" borderId="36" xfId="0" applyNumberFormat="1" applyFill="1" applyBorder="1"/>
    <xf numFmtId="3" fontId="0" fillId="0" borderId="46" xfId="0" applyNumberFormat="1" applyBorder="1" applyProtection="1">
      <protection locked="0"/>
    </xf>
    <xf numFmtId="3" fontId="0" fillId="0" borderId="47" xfId="0" applyNumberFormat="1" applyBorder="1" applyProtection="1">
      <protection locked="0"/>
    </xf>
    <xf numFmtId="4" fontId="7" fillId="0" borderId="11" xfId="0" applyNumberFormat="1" applyFont="1" applyFill="1" applyBorder="1" applyAlignment="1">
      <alignment horizontal="center"/>
    </xf>
    <xf numFmtId="4" fontId="0" fillId="0" borderId="47" xfId="0" applyNumberFormat="1" applyBorder="1"/>
    <xf numFmtId="3" fontId="0" fillId="0" borderId="48" xfId="1" applyFont="1" applyBorder="1"/>
    <xf numFmtId="38" fontId="0" fillId="0" borderId="35" xfId="1" applyNumberFormat="1" applyFont="1" applyBorder="1"/>
    <xf numFmtId="38" fontId="0" fillId="0" borderId="46" xfId="1" applyNumberFormat="1" applyFont="1" applyBorder="1"/>
    <xf numFmtId="38" fontId="0" fillId="0" borderId="47" xfId="1" applyNumberFormat="1" applyFont="1" applyBorder="1"/>
    <xf numFmtId="3" fontId="0" fillId="0" borderId="49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4" fontId="17" fillId="0" borderId="11" xfId="0" applyNumberFormat="1" applyFont="1" applyFill="1" applyBorder="1" applyAlignment="1">
      <alignment horizontal="center"/>
    </xf>
    <xf numFmtId="3" fontId="1" fillId="3" borderId="10" xfId="1" applyFont="1" applyFill="1" applyBorder="1" applyProtection="1">
      <protection locked="0"/>
    </xf>
    <xf numFmtId="9" fontId="17" fillId="3" borderId="10" xfId="5" applyFont="1" applyFill="1" applyBorder="1" applyProtection="1">
      <protection locked="0"/>
    </xf>
    <xf numFmtId="9" fontId="17" fillId="3" borderId="29" xfId="5" applyFont="1" applyFill="1" applyBorder="1" applyProtection="1">
      <protection locked="0"/>
    </xf>
    <xf numFmtId="3" fontId="0" fillId="0" borderId="0" xfId="1" applyNumberFormat="1" applyFont="1" applyBorder="1" applyProtection="1">
      <protection locked="0"/>
    </xf>
    <xf numFmtId="4" fontId="0" fillId="0" borderId="9" xfId="0" applyNumberFormat="1" applyFont="1" applyBorder="1" applyAlignment="1">
      <alignment horizontal="center"/>
    </xf>
    <xf numFmtId="4" fontId="17" fillId="0" borderId="44" xfId="0" applyNumberFormat="1" applyFont="1" applyBorder="1" applyAlignment="1" applyProtection="1">
      <alignment horizontal="center"/>
      <protection locked="0"/>
    </xf>
    <xf numFmtId="4" fontId="17" fillId="0" borderId="39" xfId="0" applyNumberFormat="1" applyFont="1" applyBorder="1" applyAlignment="1">
      <alignment horizontal="center"/>
    </xf>
    <xf numFmtId="4" fontId="7" fillId="0" borderId="51" xfId="0" applyNumberFormat="1" applyFont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17" fillId="0" borderId="39" xfId="0" applyNumberFormat="1" applyFont="1" applyFill="1" applyBorder="1" applyAlignment="1">
      <alignment horizontal="center"/>
    </xf>
    <xf numFmtId="4" fontId="17" fillId="0" borderId="51" xfId="0" applyNumberFormat="1" applyFont="1" applyFill="1" applyBorder="1" applyAlignment="1">
      <alignment horizontal="center"/>
    </xf>
    <xf numFmtId="4" fontId="17" fillId="0" borderId="42" xfId="0" applyNumberFormat="1" applyFont="1" applyFill="1" applyBorder="1" applyAlignment="1">
      <alignment horizontal="center"/>
    </xf>
    <xf numFmtId="9" fontId="17" fillId="0" borderId="21" xfId="5" applyNumberFormat="1" applyFont="1" applyFill="1" applyBorder="1" applyProtection="1">
      <protection locked="0"/>
    </xf>
    <xf numFmtId="40" fontId="17" fillId="7" borderId="31" xfId="5" applyNumberFormat="1" applyFont="1" applyFill="1" applyBorder="1" applyProtection="1">
      <protection locked="0"/>
    </xf>
    <xf numFmtId="40" fontId="17" fillId="7" borderId="32" xfId="5" applyNumberFormat="1" applyFont="1" applyFill="1" applyBorder="1" applyProtection="1">
      <protection locked="0"/>
    </xf>
    <xf numFmtId="40" fontId="17" fillId="7" borderId="33" xfId="5" applyNumberFormat="1" applyFont="1" applyFill="1" applyBorder="1" applyProtection="1">
      <protection locked="0"/>
    </xf>
    <xf numFmtId="9" fontId="17" fillId="0" borderId="31" xfId="5" applyFont="1" applyBorder="1" applyProtection="1"/>
    <xf numFmtId="9" fontId="17" fillId="0" borderId="32" xfId="5" applyFont="1" applyBorder="1" applyProtection="1"/>
    <xf numFmtId="9" fontId="17" fillId="0" borderId="33" xfId="5" applyFont="1" applyBorder="1" applyProtection="1"/>
    <xf numFmtId="40" fontId="17" fillId="0" borderId="52" xfId="5" applyNumberFormat="1" applyFont="1" applyBorder="1" applyProtection="1">
      <protection locked="0"/>
    </xf>
    <xf numFmtId="3" fontId="17" fillId="5" borderId="0" xfId="0" applyNumberFormat="1" applyFont="1" applyFill="1"/>
    <xf numFmtId="4" fontId="14" fillId="5" borderId="0" xfId="0" applyNumberFormat="1" applyFont="1" applyFill="1"/>
    <xf numFmtId="9" fontId="17" fillId="5" borderId="0" xfId="5" applyFont="1" applyFill="1" applyBorder="1" applyProtection="1">
      <protection locked="0"/>
    </xf>
    <xf numFmtId="3" fontId="0" fillId="0" borderId="53" xfId="0" applyNumberFormat="1" applyBorder="1" applyProtection="1">
      <protection locked="0"/>
    </xf>
    <xf numFmtId="4" fontId="17" fillId="0" borderId="34" xfId="0" applyNumberFormat="1" applyFont="1" applyBorder="1" applyProtection="1">
      <protection locked="0"/>
    </xf>
    <xf numFmtId="4" fontId="17" fillId="0" borderId="35" xfId="0" applyNumberFormat="1" applyFont="1" applyBorder="1" applyProtection="1">
      <protection locked="0"/>
    </xf>
    <xf numFmtId="4" fontId="17" fillId="0" borderId="36" xfId="0" applyNumberFormat="1" applyFont="1" applyBorder="1" applyProtection="1">
      <protection locked="0"/>
    </xf>
    <xf numFmtId="3" fontId="0" fillId="0" borderId="54" xfId="1" applyFont="1" applyBorder="1"/>
    <xf numFmtId="4" fontId="17" fillId="0" borderId="55" xfId="0" applyNumberFormat="1" applyFont="1" applyBorder="1" applyProtection="1">
      <protection locked="0"/>
    </xf>
    <xf numFmtId="4" fontId="17" fillId="0" borderId="56" xfId="0" applyNumberFormat="1" applyFont="1" applyBorder="1" applyProtection="1">
      <protection locked="0"/>
    </xf>
    <xf numFmtId="38" fontId="0" fillId="0" borderId="26" xfId="1" applyNumberFormat="1" applyFont="1" applyBorder="1"/>
    <xf numFmtId="4" fontId="0" fillId="0" borderId="26" xfId="0" applyNumberFormat="1" applyFill="1" applyBorder="1"/>
    <xf numFmtId="4" fontId="0" fillId="0" borderId="54" xfId="0" applyNumberFormat="1" applyFill="1" applyBorder="1"/>
    <xf numFmtId="4" fontId="17" fillId="0" borderId="34" xfId="1" applyNumberFormat="1" applyFont="1" applyFill="1" applyBorder="1" applyProtection="1">
      <protection locked="0"/>
    </xf>
    <xf numFmtId="4" fontId="17" fillId="0" borderId="35" xfId="1" applyNumberFormat="1" applyFont="1" applyFill="1" applyBorder="1" applyProtection="1">
      <protection locked="0"/>
    </xf>
    <xf numFmtId="4" fontId="17" fillId="0" borderId="36" xfId="1" applyNumberFormat="1" applyFont="1" applyFill="1" applyBorder="1" applyProtection="1">
      <protection locked="0"/>
    </xf>
    <xf numFmtId="40" fontId="17" fillId="0" borderId="31" xfId="5" applyNumberFormat="1" applyFont="1" applyBorder="1" applyProtection="1">
      <protection locked="0"/>
    </xf>
    <xf numFmtId="4" fontId="17" fillId="0" borderId="55" xfId="1" applyNumberFormat="1" applyFont="1" applyFill="1" applyBorder="1" applyProtection="1">
      <protection locked="0"/>
    </xf>
    <xf numFmtId="40" fontId="17" fillId="0" borderId="57" xfId="5" applyNumberFormat="1" applyFont="1" applyBorder="1" applyProtection="1">
      <protection locked="0"/>
    </xf>
    <xf numFmtId="4" fontId="17" fillId="0" borderId="56" xfId="1" applyNumberFormat="1" applyFont="1" applyFill="1" applyBorder="1" applyProtection="1">
      <protection locked="0"/>
    </xf>
    <xf numFmtId="40" fontId="17" fillId="0" borderId="58" xfId="5" applyNumberFormat="1" applyFont="1" applyBorder="1" applyProtection="1">
      <protection locked="0"/>
    </xf>
    <xf numFmtId="4" fontId="17" fillId="0" borderId="59" xfId="1" applyNumberFormat="1" applyFont="1" applyFill="1" applyBorder="1" applyProtection="1">
      <protection locked="0"/>
    </xf>
    <xf numFmtId="40" fontId="17" fillId="7" borderId="29" xfId="5" applyNumberFormat="1" applyFont="1" applyFill="1" applyBorder="1" applyProtection="1">
      <protection locked="0"/>
    </xf>
    <xf numFmtId="38" fontId="0" fillId="0" borderId="54" xfId="0" applyNumberFormat="1" applyBorder="1"/>
    <xf numFmtId="38" fontId="0" fillId="0" borderId="12" xfId="0" applyNumberFormat="1" applyBorder="1" applyProtection="1">
      <protection locked="0"/>
    </xf>
    <xf numFmtId="38" fontId="0" fillId="0" borderId="12" xfId="0" applyNumberFormat="1" applyFill="1" applyBorder="1" applyProtection="1">
      <protection locked="0"/>
    </xf>
    <xf numFmtId="38" fontId="17" fillId="0" borderId="0" xfId="1" applyNumberFormat="1" applyFont="1" applyBorder="1" applyProtection="1">
      <protection locked="0"/>
    </xf>
    <xf numFmtId="38" fontId="17" fillId="0" borderId="0" xfId="1" applyNumberFormat="1" applyFont="1" applyProtection="1">
      <protection locked="0"/>
    </xf>
    <xf numFmtId="38" fontId="17" fillId="0" borderId="0" xfId="0" applyNumberFormat="1" applyFont="1" applyFill="1"/>
    <xf numFmtId="38" fontId="0" fillId="0" borderId="0" xfId="1" applyNumberFormat="1" applyFont="1" applyAlignment="1" applyProtection="1"/>
    <xf numFmtId="38" fontId="0" fillId="0" borderId="0" xfId="1" applyNumberFormat="1" applyFont="1" applyFill="1" applyBorder="1" applyAlignment="1" applyProtection="1"/>
    <xf numFmtId="38" fontId="17" fillId="0" borderId="13" xfId="0" applyNumberFormat="1" applyFont="1" applyFill="1" applyBorder="1"/>
    <xf numFmtId="38" fontId="0" fillId="0" borderId="55" xfId="0" applyNumberFormat="1" applyBorder="1" applyProtection="1">
      <protection locked="0"/>
    </xf>
    <xf numFmtId="38" fontId="0" fillId="0" borderId="60" xfId="0" applyNumberFormat="1" applyBorder="1" applyProtection="1">
      <protection locked="0"/>
    </xf>
    <xf numFmtId="38" fontId="0" fillId="0" borderId="35" xfId="0" applyNumberFormat="1" applyBorder="1" applyProtection="1">
      <protection locked="0"/>
    </xf>
    <xf numFmtId="38" fontId="0" fillId="0" borderId="26" xfId="0" applyNumberFormat="1" applyBorder="1" applyProtection="1">
      <protection locked="0"/>
    </xf>
    <xf numFmtId="38" fontId="0" fillId="0" borderId="35" xfId="0" applyNumberFormat="1" applyBorder="1"/>
    <xf numFmtId="38" fontId="0" fillId="0" borderId="26" xfId="0" applyNumberFormat="1" applyBorder="1"/>
    <xf numFmtId="38" fontId="0" fillId="0" borderId="34" xfId="0" applyNumberFormat="1" applyBorder="1" applyProtection="1">
      <protection locked="0"/>
    </xf>
    <xf numFmtId="38" fontId="0" fillId="0" borderId="53" xfId="0" applyNumberFormat="1" applyBorder="1" applyProtection="1">
      <protection locked="0"/>
    </xf>
    <xf numFmtId="38" fontId="0" fillId="0" borderId="36" xfId="0" applyNumberFormat="1" applyBorder="1" applyProtection="1">
      <protection locked="0"/>
    </xf>
    <xf numFmtId="38" fontId="0" fillId="0" borderId="54" xfId="0" applyNumberFormat="1" applyBorder="1" applyProtection="1">
      <protection locked="0"/>
    </xf>
    <xf numFmtId="38" fontId="0" fillId="3" borderId="12" xfId="0" applyNumberFormat="1" applyFill="1" applyBorder="1" applyProtection="1">
      <protection locked="0"/>
    </xf>
    <xf numFmtId="38" fontId="17" fillId="0" borderId="12" xfId="0" applyNumberFormat="1" applyFont="1" applyBorder="1" applyProtection="1">
      <protection locked="0"/>
    </xf>
    <xf numFmtId="38" fontId="0" fillId="3" borderId="12" xfId="0" applyNumberFormat="1" applyFill="1" applyBorder="1"/>
    <xf numFmtId="38" fontId="17" fillId="0" borderId="12" xfId="0" applyNumberFormat="1" applyFont="1" applyBorder="1"/>
    <xf numFmtId="38" fontId="17" fillId="0" borderId="0" xfId="1" applyNumberFormat="1" applyFont="1" applyFill="1" applyBorder="1" applyProtection="1">
      <protection locked="0"/>
    </xf>
    <xf numFmtId="38" fontId="0" fillId="0" borderId="50" xfId="0" applyNumberFormat="1" applyBorder="1" applyProtection="1">
      <protection locked="0"/>
    </xf>
    <xf numFmtId="38" fontId="0" fillId="0" borderId="28" xfId="0" applyNumberFormat="1" applyBorder="1" applyProtection="1">
      <protection locked="0"/>
    </xf>
    <xf numFmtId="38" fontId="0" fillId="0" borderId="43" xfId="0" applyNumberFormat="1" applyBorder="1"/>
    <xf numFmtId="38" fontId="0" fillId="0" borderId="0" xfId="0" applyNumberFormat="1" applyFill="1" applyBorder="1"/>
    <xf numFmtId="38" fontId="17" fillId="0" borderId="13" xfId="0" applyNumberFormat="1" applyFont="1" applyFill="1" applyBorder="1" applyProtection="1">
      <protection locked="0"/>
    </xf>
    <xf numFmtId="38" fontId="17" fillId="0" borderId="0" xfId="0" applyNumberFormat="1" applyFont="1" applyFill="1" applyBorder="1" applyProtection="1">
      <protection locked="0"/>
    </xf>
    <xf numFmtId="38" fontId="0" fillId="0" borderId="0" xfId="0" applyNumberFormat="1" applyFont="1"/>
    <xf numFmtId="38" fontId="1" fillId="0" borderId="12" xfId="1" applyNumberFormat="1" applyFont="1" applyFill="1" applyBorder="1" applyProtection="1">
      <protection locked="0"/>
    </xf>
    <xf numFmtId="38" fontId="14" fillId="0" borderId="39" xfId="0" applyNumberFormat="1" applyFont="1" applyFill="1" applyBorder="1"/>
    <xf numFmtId="38" fontId="17" fillId="0" borderId="13" xfId="1" applyNumberFormat="1" applyFont="1" applyFill="1" applyBorder="1"/>
    <xf numFmtId="38" fontId="17" fillId="0" borderId="0" xfId="1" applyNumberFormat="1" applyFont="1" applyFill="1" applyBorder="1"/>
    <xf numFmtId="38" fontId="17" fillId="0" borderId="3" xfId="1" applyNumberFormat="1" applyFont="1" applyFill="1" applyBorder="1" applyProtection="1">
      <protection locked="0"/>
    </xf>
    <xf numFmtId="38" fontId="1" fillId="0" borderId="0" xfId="1" applyNumberFormat="1" applyFont="1" applyProtection="1">
      <protection locked="0"/>
    </xf>
    <xf numFmtId="38" fontId="1" fillId="0" borderId="0" xfId="1" applyNumberFormat="1" applyFont="1"/>
    <xf numFmtId="38" fontId="17" fillId="7" borderId="9" xfId="1" applyNumberFormat="1" applyFont="1" applyFill="1" applyBorder="1" applyProtection="1">
      <protection locked="0"/>
    </xf>
    <xf numFmtId="38" fontId="14" fillId="3" borderId="11" xfId="1" applyNumberFormat="1" applyFont="1" applyFill="1" applyBorder="1" applyProtection="1">
      <protection locked="0"/>
    </xf>
    <xf numFmtId="38" fontId="14" fillId="4" borderId="11" xfId="1" applyNumberFormat="1" applyFont="1" applyFill="1" applyBorder="1" applyProtection="1">
      <protection locked="0"/>
    </xf>
    <xf numFmtId="38" fontId="14" fillId="0" borderId="47" xfId="1" applyNumberFormat="1" applyFont="1" applyBorder="1" applyProtection="1">
      <protection locked="0"/>
    </xf>
    <xf numFmtId="38" fontId="14" fillId="3" borderId="11" xfId="0" applyNumberFormat="1" applyFont="1" applyFill="1" applyBorder="1"/>
    <xf numFmtId="38" fontId="14" fillId="0" borderId="26" xfId="1" applyNumberFormat="1" applyFont="1" applyBorder="1" applyProtection="1">
      <protection locked="0"/>
    </xf>
    <xf numFmtId="38" fontId="17" fillId="0" borderId="47" xfId="1" applyNumberFormat="1" applyFont="1" applyBorder="1" applyProtection="1">
      <protection locked="0"/>
    </xf>
    <xf numFmtId="38" fontId="17" fillId="0" borderId="26" xfId="1" applyNumberFormat="1" applyFont="1" applyBorder="1" applyProtection="1">
      <protection locked="0"/>
    </xf>
    <xf numFmtId="38" fontId="14" fillId="0" borderId="48" xfId="1" applyNumberFormat="1" applyFont="1" applyBorder="1" applyProtection="1">
      <protection locked="0"/>
    </xf>
    <xf numFmtId="38" fontId="17" fillId="0" borderId="54" xfId="1" applyNumberFormat="1" applyFont="1" applyBorder="1" applyProtection="1">
      <protection locked="0"/>
    </xf>
    <xf numFmtId="38" fontId="17" fillId="0" borderId="61" xfId="1" applyNumberFormat="1" applyFont="1" applyFill="1" applyBorder="1"/>
    <xf numFmtId="38" fontId="17" fillId="0" borderId="16" xfId="1" applyNumberFormat="1" applyFont="1" applyFill="1" applyBorder="1"/>
    <xf numFmtId="38" fontId="1" fillId="3" borderId="10" xfId="1" applyNumberFormat="1" applyFont="1" applyFill="1" applyBorder="1" applyProtection="1">
      <protection locked="0"/>
    </xf>
    <xf numFmtId="38" fontId="1" fillId="0" borderId="35" xfId="1" applyNumberFormat="1" applyFont="1" applyFill="1" applyBorder="1" applyProtection="1">
      <protection locked="0"/>
    </xf>
    <xf numFmtId="38" fontId="1" fillId="3" borderId="0" xfId="1" applyNumberFormat="1" applyFont="1" applyFill="1" applyBorder="1" applyProtection="1">
      <protection locked="0"/>
    </xf>
    <xf numFmtId="38" fontId="17" fillId="4" borderId="11" xfId="1" applyNumberFormat="1" applyFont="1" applyFill="1" applyBorder="1" applyProtection="1">
      <protection locked="0"/>
    </xf>
    <xf numFmtId="38" fontId="17" fillId="8" borderId="46" xfId="1" applyNumberFormat="1" applyFont="1" applyFill="1" applyBorder="1" applyProtection="1">
      <protection locked="0"/>
    </xf>
    <xf numFmtId="38" fontId="1" fillId="3" borderId="11" xfId="1" applyNumberFormat="1" applyFont="1" applyFill="1" applyBorder="1" applyProtection="1">
      <protection locked="0"/>
    </xf>
    <xf numFmtId="38" fontId="1" fillId="4" borderId="11" xfId="1" applyNumberFormat="1" applyFont="1" applyFill="1" applyBorder="1" applyProtection="1">
      <protection locked="0"/>
    </xf>
    <xf numFmtId="38" fontId="1" fillId="0" borderId="35" xfId="1" applyNumberFormat="1" applyFont="1" applyBorder="1" applyProtection="1">
      <protection locked="0"/>
    </xf>
    <xf numFmtId="38" fontId="1" fillId="0" borderId="26" xfId="1" applyNumberFormat="1" applyFont="1" applyBorder="1" applyProtection="1">
      <protection locked="0"/>
    </xf>
    <xf numFmtId="38" fontId="1" fillId="0" borderId="36" xfId="1" applyNumberFormat="1" applyFont="1" applyBorder="1" applyProtection="1">
      <protection locked="0"/>
    </xf>
    <xf numFmtId="38" fontId="1" fillId="0" borderId="54" xfId="1" applyNumberFormat="1" applyFont="1" applyBorder="1" applyProtection="1">
      <protection locked="0"/>
    </xf>
    <xf numFmtId="3" fontId="0" fillId="0" borderId="35" xfId="0" applyNumberFormat="1" applyBorder="1"/>
    <xf numFmtId="3" fontId="0" fillId="0" borderId="26" xfId="0" applyNumberFormat="1" applyBorder="1"/>
    <xf numFmtId="3" fontId="0" fillId="0" borderId="0" xfId="0" applyNumberFormat="1" applyFont="1" applyFill="1" applyBorder="1" applyAlignment="1">
      <alignment horizontal="center"/>
    </xf>
    <xf numFmtId="38" fontId="0" fillId="0" borderId="12" xfId="0" applyNumberFormat="1" applyFill="1" applyBorder="1"/>
    <xf numFmtId="40" fontId="18" fillId="0" borderId="12" xfId="5" applyNumberFormat="1" applyFont="1" applyBorder="1" applyProtection="1">
      <protection locked="0"/>
    </xf>
    <xf numFmtId="3" fontId="17" fillId="0" borderId="0" xfId="1" applyFont="1" applyFill="1" applyAlignment="1" applyProtection="1">
      <alignment horizontal="left"/>
      <protection locked="0"/>
    </xf>
    <xf numFmtId="0" fontId="37" fillId="0" borderId="0" xfId="0" applyNumberFormat="1" applyFont="1" applyBorder="1"/>
    <xf numFmtId="38" fontId="0" fillId="6" borderId="0" xfId="1" applyNumberFormat="1" applyFont="1" applyFill="1" applyProtection="1">
      <protection locked="0"/>
    </xf>
    <xf numFmtId="38" fontId="0" fillId="6" borderId="0" xfId="1" applyNumberFormat="1" applyFont="1" applyFill="1"/>
    <xf numFmtId="38" fontId="0" fillId="6" borderId="0" xfId="1" applyNumberFormat="1" applyFont="1" applyFill="1" applyBorder="1"/>
    <xf numFmtId="0" fontId="0" fillId="0" borderId="0" xfId="0" applyNumberFormat="1" applyFont="1" applyBorder="1" applyAlignment="1">
      <alignment horizontal="center"/>
    </xf>
    <xf numFmtId="5" fontId="0" fillId="0" borderId="0" xfId="3" applyFont="1" applyFill="1" applyProtection="1">
      <protection locked="0"/>
    </xf>
    <xf numFmtId="0" fontId="0" fillId="0" borderId="0" xfId="0" applyFont="1" applyAlignment="1">
      <alignment horizontal="right"/>
    </xf>
    <xf numFmtId="6" fontId="10" fillId="0" borderId="0" xfId="0" applyNumberFormat="1" applyFont="1" applyProtection="1">
      <protection locked="0"/>
    </xf>
    <xf numFmtId="6" fontId="10" fillId="0" borderId="0" xfId="3" applyNumberFormat="1" applyFont="1" applyProtection="1"/>
    <xf numFmtId="0" fontId="14" fillId="0" borderId="0" xfId="0" applyNumberFormat="1" applyFont="1" applyBorder="1" applyAlignment="1" applyProtection="1">
      <protection locked="0"/>
    </xf>
    <xf numFmtId="38" fontId="0" fillId="0" borderId="26" xfId="1" applyNumberFormat="1" applyFont="1" applyFill="1" applyBorder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0" fontId="41" fillId="0" borderId="0" xfId="0" applyFont="1"/>
    <xf numFmtId="0" fontId="1" fillId="0" borderId="0" xfId="0" applyFont="1"/>
    <xf numFmtId="0" fontId="22" fillId="3" borderId="21" xfId="0" applyFont="1" applyFill="1" applyBorder="1" applyAlignment="1">
      <alignment horizontal="center"/>
    </xf>
    <xf numFmtId="0" fontId="22" fillId="0" borderId="0" xfId="0" applyFont="1"/>
    <xf numFmtId="0" fontId="39" fillId="0" borderId="42" xfId="0" applyFont="1" applyBorder="1" applyAlignment="1">
      <alignment horizontal="center"/>
    </xf>
    <xf numFmtId="0" fontId="39" fillId="0" borderId="0" xfId="0" applyFont="1"/>
    <xf numFmtId="0" fontId="38" fillId="0" borderId="12" xfId="0" applyFont="1" applyBorder="1" applyAlignment="1">
      <alignment wrapText="1"/>
    </xf>
    <xf numFmtId="0" fontId="39" fillId="0" borderId="12" xfId="0" applyFont="1" applyBorder="1" applyAlignment="1">
      <alignment horizontal="center"/>
    </xf>
    <xf numFmtId="0" fontId="38" fillId="0" borderId="12" xfId="0" applyFont="1" applyFill="1" applyBorder="1" applyAlignment="1">
      <alignment wrapText="1"/>
    </xf>
    <xf numFmtId="0" fontId="39" fillId="0" borderId="12" xfId="0" applyFont="1" applyFill="1" applyBorder="1" applyAlignment="1">
      <alignment horizontal="center"/>
    </xf>
    <xf numFmtId="0" fontId="38" fillId="0" borderId="0" xfId="0" applyFont="1" applyBorder="1" applyAlignment="1">
      <alignment wrapText="1"/>
    </xf>
    <xf numFmtId="0" fontId="39" fillId="0" borderId="0" xfId="0" applyFont="1" applyBorder="1" applyAlignment="1">
      <alignment horizontal="center"/>
    </xf>
    <xf numFmtId="0" fontId="40" fillId="3" borderId="26" xfId="0" applyFont="1" applyFill="1" applyBorder="1" applyAlignment="1">
      <alignment wrapText="1"/>
    </xf>
    <xf numFmtId="0" fontId="41" fillId="3" borderId="21" xfId="0" applyFont="1" applyFill="1" applyBorder="1" applyAlignment="1">
      <alignment horizontal="center"/>
    </xf>
    <xf numFmtId="0" fontId="41" fillId="0" borderId="12" xfId="0" applyFont="1" applyBorder="1" applyAlignment="1">
      <alignment wrapText="1"/>
    </xf>
    <xf numFmtId="0" fontId="41" fillId="0" borderId="12" xfId="0" applyFont="1" applyBorder="1" applyAlignment="1">
      <alignment horizontal="center"/>
    </xf>
    <xf numFmtId="0" fontId="39" fillId="0" borderId="0" xfId="0" applyFont="1" applyBorder="1"/>
    <xf numFmtId="0" fontId="38" fillId="0" borderId="12" xfId="0" applyFont="1" applyBorder="1" applyAlignment="1">
      <alignment horizontal="left" wrapText="1"/>
    </xf>
    <xf numFmtId="0" fontId="22" fillId="0" borderId="44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2" xfId="0" applyFont="1" applyBorder="1" applyAlignment="1">
      <alignment wrapText="1"/>
    </xf>
    <xf numFmtId="0" fontId="22" fillId="0" borderId="2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3" borderId="26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wrapText="1"/>
    </xf>
    <xf numFmtId="0" fontId="22" fillId="0" borderId="39" xfId="0" applyFont="1" applyBorder="1" applyAlignment="1">
      <alignment wrapText="1"/>
    </xf>
    <xf numFmtId="0" fontId="22" fillId="0" borderId="42" xfId="0" applyFont="1" applyBorder="1" applyAlignment="1">
      <alignment wrapText="1"/>
    </xf>
    <xf numFmtId="0" fontId="22" fillId="0" borderId="0" xfId="0" applyFont="1" applyAlignment="1">
      <alignment wrapText="1"/>
    </xf>
    <xf numFmtId="167" fontId="22" fillId="0" borderId="0" xfId="0" applyNumberFormat="1" applyFont="1" applyBorder="1" applyAlignment="1">
      <alignment horizontal="left" wrapText="1"/>
    </xf>
    <xf numFmtId="0" fontId="17" fillId="0" borderId="0" xfId="0" applyFont="1" applyAlignment="1">
      <alignment wrapText="1"/>
    </xf>
    <xf numFmtId="4" fontId="16" fillId="9" borderId="0" xfId="0" applyNumberFormat="1" applyFont="1" applyFill="1" applyAlignment="1">
      <alignment horizontal="left"/>
    </xf>
    <xf numFmtId="38" fontId="0" fillId="9" borderId="12" xfId="0" applyNumberFormat="1" applyFill="1" applyBorder="1" applyProtection="1">
      <protection locked="0"/>
    </xf>
    <xf numFmtId="3" fontId="1" fillId="10" borderId="19" xfId="1" applyFont="1" applyFill="1" applyBorder="1" applyProtection="1">
      <protection locked="0"/>
    </xf>
    <xf numFmtId="38" fontId="1" fillId="10" borderId="11" xfId="1" applyNumberFormat="1" applyFont="1" applyFill="1" applyBorder="1" applyProtection="1">
      <protection locked="0"/>
    </xf>
    <xf numFmtId="4" fontId="17" fillId="9" borderId="35" xfId="1" applyNumberFormat="1" applyFont="1" applyFill="1" applyBorder="1" applyProtection="1">
      <protection locked="0"/>
    </xf>
    <xf numFmtId="40" fontId="17" fillId="9" borderId="32" xfId="5" applyNumberFormat="1" applyFont="1" applyFill="1" applyBorder="1" applyProtection="1">
      <protection locked="0"/>
    </xf>
    <xf numFmtId="9" fontId="17" fillId="9" borderId="21" xfId="5" applyNumberFormat="1" applyFont="1" applyFill="1" applyBorder="1" applyProtection="1">
      <protection locked="0"/>
    </xf>
    <xf numFmtId="49" fontId="0" fillId="9" borderId="28" xfId="0" applyNumberFormat="1" applyFill="1" applyBorder="1" applyAlignment="1" applyProtection="1">
      <alignment horizontal="center"/>
      <protection locked="0"/>
    </xf>
    <xf numFmtId="38" fontId="17" fillId="10" borderId="13" xfId="1" applyNumberFormat="1" applyFont="1" applyFill="1" applyBorder="1"/>
    <xf numFmtId="38" fontId="17" fillId="10" borderId="3" xfId="1" applyNumberFormat="1" applyFont="1" applyFill="1" applyBorder="1" applyProtection="1"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1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11" borderId="37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Border="1" applyAlignment="1">
      <alignment horizontal="right"/>
    </xf>
    <xf numFmtId="4" fontId="30" fillId="0" borderId="0" xfId="0" applyNumberFormat="1" applyFont="1" applyBorder="1"/>
    <xf numFmtId="0" fontId="0" fillId="0" borderId="0" xfId="0" quotePrefix="1" applyNumberFormat="1" applyBorder="1" applyAlignment="1">
      <alignment horizontal="left"/>
    </xf>
    <xf numFmtId="49" fontId="0" fillId="0" borderId="0" xfId="0" applyNumberFormat="1" applyBorder="1" applyProtection="1">
      <protection locked="0"/>
    </xf>
    <xf numFmtId="9" fontId="17" fillId="7" borderId="10" xfId="5" applyNumberFormat="1" applyFont="1" applyFill="1" applyBorder="1" applyProtection="1">
      <protection locked="0"/>
    </xf>
    <xf numFmtId="9" fontId="17" fillId="0" borderId="63" xfId="5" applyNumberFormat="1" applyFont="1" applyFill="1" applyBorder="1" applyProtection="1">
      <protection locked="0"/>
    </xf>
    <xf numFmtId="9" fontId="17" fillId="0" borderId="64" xfId="5" applyNumberFormat="1" applyFont="1" applyFill="1" applyBorder="1" applyProtection="1">
      <protection locked="0"/>
    </xf>
    <xf numFmtId="9" fontId="17" fillId="0" borderId="25" xfId="5" applyNumberFormat="1" applyFon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3" fontId="22" fillId="0" borderId="12" xfId="0" applyNumberFormat="1" applyFont="1" applyBorder="1" applyAlignment="1">
      <alignment horizontal="center"/>
    </xf>
    <xf numFmtId="38" fontId="22" fillId="0" borderId="12" xfId="0" applyNumberFormat="1" applyFont="1" applyBorder="1" applyAlignment="1">
      <alignment horizontal="center"/>
    </xf>
    <xf numFmtId="170" fontId="21" fillId="0" borderId="37" xfId="0" applyNumberFormat="1" applyFont="1" applyBorder="1" applyAlignment="1">
      <alignment horizontal="center"/>
    </xf>
    <xf numFmtId="10" fontId="0" fillId="0" borderId="0" xfId="0" applyNumberFormat="1" applyBorder="1"/>
    <xf numFmtId="9" fontId="0" fillId="0" borderId="0" xfId="0" applyNumberFormat="1" applyBorder="1"/>
    <xf numFmtId="4" fontId="7" fillId="0" borderId="0" xfId="0" applyNumberFormat="1" applyFont="1" applyBorder="1" applyAlignment="1">
      <alignment horizontal="right"/>
    </xf>
    <xf numFmtId="10" fontId="0" fillId="0" borderId="0" xfId="5" applyNumberFormat="1" applyFont="1"/>
    <xf numFmtId="10" fontId="0" fillId="0" borderId="0" xfId="0" applyNumberFormat="1" applyFont="1" applyProtection="1">
      <protection locked="0"/>
    </xf>
    <xf numFmtId="3" fontId="7" fillId="0" borderId="0" xfId="0" applyNumberFormat="1" applyFont="1" applyBorder="1"/>
    <xf numFmtId="4" fontId="0" fillId="0" borderId="37" xfId="0" applyNumberFormat="1" applyBorder="1"/>
    <xf numFmtId="38" fontId="0" fillId="0" borderId="35" xfId="1" applyNumberFormat="1" applyFont="1" applyFill="1" applyBorder="1" applyProtection="1">
      <protection locked="0"/>
    </xf>
    <xf numFmtId="3" fontId="0" fillId="0" borderId="34" xfId="1" applyFont="1" applyBorder="1"/>
    <xf numFmtId="3" fontId="0" fillId="0" borderId="53" xfId="1" applyFont="1" applyBorder="1"/>
    <xf numFmtId="3" fontId="0" fillId="0" borderId="35" xfId="1" applyFont="1" applyBorder="1"/>
    <xf numFmtId="3" fontId="0" fillId="0" borderId="26" xfId="1" applyFont="1" applyBorder="1"/>
    <xf numFmtId="3" fontId="12" fillId="0" borderId="3" xfId="1" applyFont="1" applyFill="1" applyBorder="1" applyAlignment="1" applyProtection="1"/>
    <xf numFmtId="0" fontId="43" fillId="0" borderId="12" xfId="0" applyFont="1" applyBorder="1" applyAlignment="1">
      <alignment wrapText="1"/>
    </xf>
    <xf numFmtId="0" fontId="22" fillId="9" borderId="12" xfId="0" applyFont="1" applyFill="1" applyBorder="1" applyAlignment="1">
      <alignment wrapText="1"/>
    </xf>
    <xf numFmtId="0" fontId="22" fillId="9" borderId="12" xfId="0" applyFont="1" applyFill="1" applyBorder="1" applyAlignment="1">
      <alignment horizontal="center"/>
    </xf>
    <xf numFmtId="0" fontId="44" fillId="0" borderId="0" xfId="0" applyFont="1" applyBorder="1"/>
    <xf numFmtId="0" fontId="23" fillId="0" borderId="0" xfId="0" applyFont="1" applyBorder="1" applyAlignment="1">
      <alignment vertical="center"/>
    </xf>
    <xf numFmtId="4" fontId="17" fillId="14" borderId="0" xfId="0" applyNumberFormat="1" applyFont="1" applyFill="1" applyBorder="1"/>
    <xf numFmtId="4" fontId="17" fillId="14" borderId="0" xfId="0" applyNumberFormat="1" applyFont="1" applyFill="1"/>
    <xf numFmtId="4" fontId="2" fillId="14" borderId="0" xfId="0" applyNumberFormat="1" applyFont="1" applyFill="1" applyBorder="1"/>
    <xf numFmtId="170" fontId="45" fillId="14" borderId="37" xfId="0" applyNumberFormat="1" applyFont="1" applyFill="1" applyBorder="1" applyAlignment="1">
      <alignment horizontal="center" vertical="center"/>
    </xf>
    <xf numFmtId="0" fontId="42" fillId="11" borderId="37" xfId="0" applyFont="1" applyFill="1" applyBorder="1" applyAlignment="1">
      <alignment horizontal="center" vertical="center"/>
    </xf>
    <xf numFmtId="170" fontId="42" fillId="11" borderId="37" xfId="0" applyNumberFormat="1" applyFont="1" applyFill="1" applyBorder="1" applyAlignment="1">
      <alignment horizontal="center" vertical="center"/>
    </xf>
    <xf numFmtId="0" fontId="46" fillId="14" borderId="37" xfId="0" applyFont="1" applyFill="1" applyBorder="1" applyAlignment="1">
      <alignment horizontal="center" vertical="center"/>
    </xf>
    <xf numFmtId="170" fontId="46" fillId="14" borderId="37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9" fontId="17" fillId="0" borderId="0" xfId="5" applyFont="1" applyFill="1"/>
    <xf numFmtId="4" fontId="30" fillId="0" borderId="0" xfId="0" applyNumberFormat="1" applyFont="1" applyFill="1"/>
    <xf numFmtId="3" fontId="17" fillId="0" borderId="0" xfId="1" applyFont="1" applyFill="1"/>
    <xf numFmtId="3" fontId="47" fillId="0" borderId="0" xfId="1" applyFont="1" applyProtection="1">
      <protection locked="0"/>
    </xf>
    <xf numFmtId="4" fontId="47" fillId="0" borderId="0" xfId="0" applyNumberFormat="1" applyFont="1"/>
    <xf numFmtId="4" fontId="14" fillId="0" borderId="0" xfId="0" applyNumberFormat="1" applyFont="1" applyFill="1"/>
    <xf numFmtId="165" fontId="17" fillId="0" borderId="0" xfId="1" applyNumberFormat="1" applyFont="1" applyProtection="1"/>
    <xf numFmtId="38" fontId="17" fillId="13" borderId="0" xfId="0" applyNumberFormat="1" applyFont="1" applyFill="1"/>
    <xf numFmtId="3" fontId="49" fillId="0" borderId="0" xfId="1" applyFont="1" applyProtection="1">
      <protection locked="0"/>
    </xf>
    <xf numFmtId="3" fontId="49" fillId="0" borderId="0" xfId="1" applyFont="1" applyAlignment="1" applyProtection="1">
      <alignment horizontal="center"/>
      <protection locked="0"/>
    </xf>
    <xf numFmtId="3" fontId="49" fillId="0" borderId="0" xfId="1" applyFont="1" applyAlignment="1">
      <alignment horizontal="center"/>
    </xf>
    <xf numFmtId="3" fontId="49" fillId="0" borderId="0" xfId="1" applyFont="1" applyFill="1"/>
    <xf numFmtId="3" fontId="50" fillId="0" borderId="66" xfId="1" applyFont="1" applyFill="1" applyBorder="1" applyAlignment="1" applyProtection="1">
      <alignment horizontal="right"/>
      <protection locked="0"/>
    </xf>
    <xf numFmtId="3" fontId="50" fillId="0" borderId="0" xfId="1" applyFont="1" applyFill="1"/>
    <xf numFmtId="0" fontId="14" fillId="0" borderId="0" xfId="0" applyNumberFormat="1" applyFont="1" applyBorder="1" applyAlignment="1" applyProtection="1">
      <alignment horizontal="center" vertical="center"/>
      <protection locked="0"/>
    </xf>
    <xf numFmtId="4" fontId="48" fillId="0" borderId="0" xfId="0" applyNumberFormat="1" applyFont="1" applyBorder="1"/>
    <xf numFmtId="0" fontId="26" fillId="0" borderId="0" xfId="0" applyFont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2" fillId="0" borderId="0" xfId="0" applyFont="1"/>
    <xf numFmtId="0" fontId="27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3" fontId="17" fillId="0" borderId="67" xfId="1" applyFont="1" applyFill="1" applyBorder="1"/>
    <xf numFmtId="3" fontId="17" fillId="0" borderId="68" xfId="1" applyFont="1" applyFill="1" applyBorder="1"/>
    <xf numFmtId="3" fontId="0" fillId="0" borderId="12" xfId="1" applyNumberFormat="1" applyFont="1" applyBorder="1" applyProtection="1">
      <protection locked="0"/>
    </xf>
    <xf numFmtId="3" fontId="0" fillId="0" borderId="12" xfId="1" applyNumberFormat="1" applyFont="1" applyBorder="1" applyAlignment="1" applyProtection="1">
      <protection locked="0"/>
    </xf>
    <xf numFmtId="3" fontId="1" fillId="0" borderId="0" xfId="7" applyFont="1" applyAlignment="1">
      <alignment horizontal="left"/>
    </xf>
    <xf numFmtId="4" fontId="25" fillId="0" borderId="0" xfId="0" applyNumberFormat="1" applyFont="1" applyBorder="1" applyAlignment="1">
      <alignment horizontal="left"/>
    </xf>
    <xf numFmtId="0" fontId="45" fillId="14" borderId="37" xfId="0" applyFont="1" applyFill="1" applyBorder="1" applyAlignment="1">
      <alignment horizontal="left" vertical="center"/>
    </xf>
    <xf numFmtId="0" fontId="45" fillId="14" borderId="37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Protection="1">
      <protection locked="0"/>
    </xf>
    <xf numFmtId="0" fontId="1" fillId="0" borderId="0" xfId="0" applyNumberFormat="1" applyFont="1" applyFill="1" applyBorder="1" applyProtection="1"/>
    <xf numFmtId="3" fontId="1" fillId="0" borderId="0" xfId="0" applyNumberFormat="1" applyFont="1" applyBorder="1" applyProtection="1">
      <protection locked="0"/>
    </xf>
    <xf numFmtId="0" fontId="51" fillId="0" borderId="0" xfId="0" applyFont="1" applyBorder="1"/>
    <xf numFmtId="0" fontId="2" fillId="0" borderId="0" xfId="0" applyFont="1" applyBorder="1"/>
    <xf numFmtId="0" fontId="12" fillId="0" borderId="0" xfId="0" applyFont="1" applyBorder="1"/>
    <xf numFmtId="0" fontId="51" fillId="0" borderId="0" xfId="0" applyFont="1"/>
    <xf numFmtId="0" fontId="2" fillId="0" borderId="0" xfId="0" applyFont="1"/>
    <xf numFmtId="4" fontId="7" fillId="0" borderId="0" xfId="0" applyNumberFormat="1" applyFont="1"/>
    <xf numFmtId="3" fontId="7" fillId="0" borderId="0" xfId="0" applyNumberFormat="1" applyFont="1" applyFill="1" applyAlignment="1">
      <alignment horizontal="center"/>
    </xf>
    <xf numFmtId="3" fontId="0" fillId="0" borderId="0" xfId="7" applyFont="1" applyFill="1" applyBorder="1"/>
    <xf numFmtId="3" fontId="1" fillId="0" borderId="0" xfId="7" applyFont="1" applyFill="1" applyBorder="1"/>
    <xf numFmtId="3" fontId="7" fillId="0" borderId="1" xfId="7" applyFont="1" applyFill="1" applyBorder="1"/>
    <xf numFmtId="0" fontId="1" fillId="0" borderId="0" xfId="0" applyFont="1" applyBorder="1" applyProtection="1">
      <protection locked="0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 wrapText="1"/>
    </xf>
    <xf numFmtId="0" fontId="54" fillId="0" borderId="0" xfId="0" applyFont="1"/>
    <xf numFmtId="0" fontId="55" fillId="0" borderId="0" xfId="0" applyFont="1"/>
    <xf numFmtId="0" fontId="54" fillId="0" borderId="0" xfId="0" applyFont="1" applyBorder="1"/>
    <xf numFmtId="4" fontId="54" fillId="0" borderId="0" xfId="0" applyNumberFormat="1" applyFont="1"/>
    <xf numFmtId="4" fontId="55" fillId="0" borderId="0" xfId="0" applyNumberFormat="1" applyFont="1"/>
    <xf numFmtId="4" fontId="54" fillId="0" borderId="0" xfId="0" applyNumberFormat="1" applyFont="1" applyProtection="1">
      <protection locked="0"/>
    </xf>
    <xf numFmtId="0" fontId="56" fillId="0" borderId="0" xfId="0" applyFont="1" applyBorder="1" applyAlignment="1">
      <alignment vertical="center"/>
    </xf>
    <xf numFmtId="0" fontId="57" fillId="0" borderId="0" xfId="0" applyFont="1"/>
    <xf numFmtId="0" fontId="54" fillId="14" borderId="37" xfId="0" applyFont="1" applyFill="1" applyBorder="1" applyAlignment="1">
      <alignment horizontal="center" vertical="center"/>
    </xf>
    <xf numFmtId="4" fontId="56" fillId="0" borderId="0" xfId="0" applyNumberFormat="1" applyFont="1" applyBorder="1" applyProtection="1">
      <protection locked="0"/>
    </xf>
    <xf numFmtId="4" fontId="57" fillId="0" borderId="0" xfId="0" applyNumberFormat="1" applyFont="1"/>
    <xf numFmtId="170" fontId="54" fillId="14" borderId="37" xfId="0" applyNumberFormat="1" applyFont="1" applyFill="1" applyBorder="1" applyAlignment="1">
      <alignment horizontal="center" vertical="center"/>
    </xf>
    <xf numFmtId="3" fontId="55" fillId="0" borderId="0" xfId="0" applyNumberFormat="1" applyFont="1" applyBorder="1" applyAlignment="1" applyProtection="1">
      <alignment horizontal="right"/>
      <protection locked="0"/>
    </xf>
    <xf numFmtId="4" fontId="55" fillId="14" borderId="0" xfId="0" applyNumberFormat="1" applyFont="1" applyFill="1"/>
    <xf numFmtId="4" fontId="55" fillId="0" borderId="0" xfId="0" applyNumberFormat="1" applyFont="1" applyBorder="1"/>
    <xf numFmtId="4" fontId="54" fillId="0" borderId="0" xfId="0" applyNumberFormat="1" applyFont="1" applyBorder="1"/>
    <xf numFmtId="9" fontId="54" fillId="0" borderId="0" xfId="5" applyFont="1" applyBorder="1"/>
    <xf numFmtId="9" fontId="54" fillId="0" borderId="0" xfId="5" applyFont="1"/>
    <xf numFmtId="0" fontId="54" fillId="0" borderId="0" xfId="4" applyFont="1" applyAlignment="1" applyProtection="1">
      <alignment horizontal="left"/>
    </xf>
    <xf numFmtId="18" fontId="54" fillId="0" borderId="0" xfId="0" applyNumberFormat="1" applyFont="1" applyProtection="1">
      <protection locked="0"/>
    </xf>
    <xf numFmtId="4" fontId="54" fillId="14" borderId="0" xfId="0" applyNumberFormat="1" applyFont="1" applyFill="1" applyProtection="1">
      <protection locked="0"/>
    </xf>
    <xf numFmtId="15" fontId="54" fillId="0" borderId="0" xfId="0" applyNumberFormat="1" applyFont="1"/>
    <xf numFmtId="0" fontId="54" fillId="0" borderId="0" xfId="0" applyFont="1" applyBorder="1" applyProtection="1">
      <protection locked="0"/>
    </xf>
    <xf numFmtId="0" fontId="54" fillId="0" borderId="0" xfId="0" applyFont="1" applyProtection="1">
      <protection locked="0"/>
    </xf>
    <xf numFmtId="0" fontId="54" fillId="0" borderId="0" xfId="0" applyFont="1" applyAlignment="1">
      <alignment horizontal="right"/>
    </xf>
    <xf numFmtId="49" fontId="54" fillId="0" borderId="0" xfId="0" applyNumberFormat="1" applyFont="1"/>
    <xf numFmtId="3" fontId="54" fillId="0" borderId="0" xfId="1" applyFont="1"/>
    <xf numFmtId="3" fontId="54" fillId="0" borderId="0" xfId="1" applyFont="1" applyBorder="1"/>
    <xf numFmtId="3" fontId="54" fillId="0" borderId="0" xfId="1" applyFont="1" applyFill="1" applyBorder="1"/>
    <xf numFmtId="49" fontId="55" fillId="0" borderId="0" xfId="0" applyNumberFormat="1" applyFont="1"/>
    <xf numFmtId="3" fontId="54" fillId="0" borderId="0" xfId="1" applyFont="1" applyAlignment="1">
      <alignment horizontal="center"/>
    </xf>
    <xf numFmtId="38" fontId="54" fillId="0" borderId="12" xfId="1" applyNumberFormat="1" applyFont="1" applyFill="1" applyBorder="1" applyProtection="1">
      <protection locked="0"/>
    </xf>
    <xf numFmtId="38" fontId="54" fillId="0" borderId="0" xfId="1" applyNumberFormat="1" applyFont="1"/>
    <xf numFmtId="0" fontId="54" fillId="0" borderId="0" xfId="0" applyFont="1" applyFill="1"/>
    <xf numFmtId="3" fontId="54" fillId="0" borderId="0" xfId="1" applyFont="1" applyFill="1" applyAlignment="1">
      <alignment horizontal="center"/>
    </xf>
    <xf numFmtId="38" fontId="54" fillId="0" borderId="0" xfId="1" applyNumberFormat="1" applyFont="1" applyFill="1"/>
    <xf numFmtId="4" fontId="54" fillId="0" borderId="0" xfId="0" applyNumberFormat="1" applyFont="1" applyFill="1"/>
    <xf numFmtId="3" fontId="54" fillId="0" borderId="4" xfId="1" applyFont="1" applyFill="1" applyBorder="1" applyAlignment="1">
      <alignment horizontal="center"/>
    </xf>
    <xf numFmtId="38" fontId="54" fillId="0" borderId="4" xfId="1" applyNumberFormat="1" applyFont="1" applyFill="1" applyBorder="1"/>
    <xf numFmtId="3" fontId="54" fillId="0" borderId="0" xfId="1" applyFont="1" applyAlignment="1"/>
    <xf numFmtId="38" fontId="54" fillId="0" borderId="0" xfId="1" applyNumberFormat="1" applyFont="1" applyBorder="1"/>
    <xf numFmtId="38" fontId="55" fillId="0" borderId="0" xfId="0" applyNumberFormat="1" applyFont="1" applyAlignment="1">
      <alignment horizontal="center"/>
    </xf>
    <xf numFmtId="38" fontId="55" fillId="0" borderId="0" xfId="1" applyNumberFormat="1" applyFont="1" applyAlignment="1">
      <alignment horizontal="center"/>
    </xf>
    <xf numFmtId="0" fontId="58" fillId="0" borderId="0" xfId="0" applyFont="1"/>
    <xf numFmtId="38" fontId="54" fillId="0" borderId="12" xfId="1" applyNumberFormat="1" applyFont="1" applyBorder="1"/>
    <xf numFmtId="0" fontId="54" fillId="0" borderId="0" xfId="0" applyFont="1" applyAlignment="1">
      <alignment horizontal="left"/>
    </xf>
    <xf numFmtId="38" fontId="54" fillId="4" borderId="0" xfId="1" applyNumberFormat="1" applyFont="1" applyFill="1"/>
    <xf numFmtId="4" fontId="54" fillId="3" borderId="0" xfId="0" applyNumberFormat="1" applyFont="1" applyFill="1"/>
    <xf numFmtId="4" fontId="55" fillId="12" borderId="0" xfId="0" applyNumberFormat="1" applyFont="1" applyFill="1"/>
    <xf numFmtId="4" fontId="54" fillId="12" borderId="37" xfId="0" applyNumberFormat="1" applyFont="1" applyFill="1" applyBorder="1"/>
    <xf numFmtId="38" fontId="54" fillId="3" borderId="0" xfId="1" applyNumberFormat="1" applyFont="1" applyFill="1" applyBorder="1" applyProtection="1">
      <protection locked="0"/>
    </xf>
    <xf numFmtId="38" fontId="54" fillId="4" borderId="4" xfId="1" applyNumberFormat="1" applyFont="1" applyFill="1" applyBorder="1"/>
    <xf numFmtId="38" fontId="54" fillId="0" borderId="0" xfId="1" applyNumberFormat="1" applyFont="1" applyBorder="1" applyAlignment="1" applyProtection="1">
      <alignment horizontal="right"/>
    </xf>
    <xf numFmtId="38" fontId="54" fillId="0" borderId="0" xfId="1" applyNumberFormat="1" applyFont="1" applyFill="1" applyBorder="1" applyAlignment="1" applyProtection="1">
      <alignment horizontal="right"/>
    </xf>
    <xf numFmtId="38" fontId="54" fillId="0" borderId="4" xfId="1" applyNumberFormat="1" applyFont="1" applyFill="1" applyBorder="1" applyAlignment="1">
      <alignment horizontal="right"/>
    </xf>
    <xf numFmtId="38" fontId="54" fillId="4" borderId="4" xfId="1" applyNumberFormat="1" applyFont="1" applyFill="1" applyBorder="1" applyAlignment="1">
      <alignment horizontal="right"/>
    </xf>
    <xf numFmtId="38" fontId="54" fillId="0" borderId="0" xfId="1" applyNumberFormat="1" applyFont="1" applyAlignment="1">
      <alignment horizontal="right"/>
    </xf>
    <xf numFmtId="38" fontId="54" fillId="0" borderId="0" xfId="1" applyNumberFormat="1" applyFont="1" applyFill="1" applyAlignment="1">
      <alignment horizontal="right"/>
    </xf>
    <xf numFmtId="38" fontId="54" fillId="0" borderId="4" xfId="1" applyNumberFormat="1" applyFont="1" applyFill="1" applyBorder="1" applyProtection="1"/>
    <xf numFmtId="0" fontId="54" fillId="0" borderId="0" xfId="0" quotePrefix="1" applyFont="1"/>
    <xf numFmtId="3" fontId="54" fillId="0" borderId="0" xfId="1" applyFont="1" applyProtection="1"/>
    <xf numFmtId="38" fontId="54" fillId="0" borderId="0" xfId="1" applyNumberFormat="1" applyFont="1" applyProtection="1"/>
    <xf numFmtId="0" fontId="54" fillId="0" borderId="0" xfId="0" applyNumberFormat="1" applyFont="1" applyBorder="1"/>
    <xf numFmtId="4" fontId="54" fillId="0" borderId="0" xfId="0" applyNumberFormat="1" applyFont="1" applyAlignment="1">
      <alignment horizontal="center"/>
    </xf>
    <xf numFmtId="0" fontId="55" fillId="0" borderId="0" xfId="0" applyFont="1" applyProtection="1">
      <protection locked="0"/>
    </xf>
    <xf numFmtId="22" fontId="54" fillId="0" borderId="0" xfId="0" applyNumberFormat="1" applyFont="1" applyAlignment="1" applyProtection="1">
      <alignment horizontal="left"/>
      <protection locked="0"/>
    </xf>
    <xf numFmtId="3" fontId="0" fillId="0" borderId="30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3" fontId="0" fillId="0" borderId="60" xfId="0" applyNumberFormat="1" applyBorder="1" applyProtection="1">
      <protection locked="0"/>
    </xf>
    <xf numFmtId="9" fontId="17" fillId="0" borderId="57" xfId="5" applyFont="1" applyBorder="1" applyProtection="1"/>
    <xf numFmtId="38" fontId="0" fillId="0" borderId="70" xfId="1" applyNumberFormat="1" applyFont="1" applyBorder="1"/>
    <xf numFmtId="38" fontId="0" fillId="0" borderId="71" xfId="1" applyNumberFormat="1" applyFont="1" applyBorder="1"/>
    <xf numFmtId="38" fontId="0" fillId="0" borderId="62" xfId="1" applyNumberFormat="1" applyFont="1" applyBorder="1"/>
    <xf numFmtId="4" fontId="17" fillId="0" borderId="72" xfId="0" applyNumberFormat="1" applyFont="1" applyBorder="1" applyProtection="1">
      <protection locked="0"/>
    </xf>
    <xf numFmtId="40" fontId="17" fillId="0" borderId="51" xfId="5" applyNumberFormat="1" applyFont="1" applyBorder="1" applyProtection="1">
      <protection locked="0"/>
    </xf>
    <xf numFmtId="9" fontId="17" fillId="0" borderId="73" xfId="5" applyFont="1" applyBorder="1" applyProtection="1"/>
    <xf numFmtId="3" fontId="0" fillId="0" borderId="74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3" fontId="0" fillId="0" borderId="62" xfId="0" applyNumberFormat="1" applyBorder="1" applyProtection="1">
      <protection locked="0"/>
    </xf>
    <xf numFmtId="4" fontId="17" fillId="0" borderId="71" xfId="0" applyNumberFormat="1" applyFont="1" applyBorder="1" applyProtection="1">
      <protection locked="0"/>
    </xf>
    <xf numFmtId="40" fontId="17" fillId="0" borderId="39" xfId="5" applyNumberFormat="1" applyFont="1" applyBorder="1" applyProtection="1">
      <protection locked="0"/>
    </xf>
    <xf numFmtId="4" fontId="59" fillId="0" borderId="0" xfId="0" applyNumberFormat="1" applyFont="1" applyFill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right" wrapText="1"/>
    </xf>
    <xf numFmtId="4" fontId="54" fillId="0" borderId="0" xfId="0" applyNumberFormat="1" applyFont="1" applyAlignment="1">
      <alignment horizontal="left" wrapText="1"/>
    </xf>
    <xf numFmtId="4" fontId="54" fillId="0" borderId="0" xfId="0" applyNumberFormat="1" applyFont="1" applyAlignment="1">
      <alignment horizontal="left"/>
    </xf>
    <xf numFmtId="3" fontId="0" fillId="0" borderId="15" xfId="0" applyNumberFormat="1" applyBorder="1" applyProtection="1">
      <protection locked="0"/>
    </xf>
    <xf numFmtId="3" fontId="0" fillId="0" borderId="75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9" fontId="17" fillId="0" borderId="76" xfId="5" applyFont="1" applyBorder="1" applyProtection="1"/>
    <xf numFmtId="40" fontId="17" fillId="0" borderId="77" xfId="5" applyNumberFormat="1" applyFont="1" applyBorder="1" applyProtection="1">
      <protection locked="0"/>
    </xf>
    <xf numFmtId="9" fontId="17" fillId="0" borderId="78" xfId="5" applyFont="1" applyBorder="1" applyProtection="1"/>
    <xf numFmtId="3" fontId="0" fillId="0" borderId="47" xfId="1" applyFont="1" applyBorder="1"/>
    <xf numFmtId="4" fontId="0" fillId="0" borderId="65" xfId="0" applyNumberFormat="1" applyBorder="1"/>
    <xf numFmtId="3" fontId="0" fillId="0" borderId="63" xfId="1" applyFont="1" applyBorder="1"/>
    <xf numFmtId="3" fontId="0" fillId="0" borderId="65" xfId="1" applyFont="1" applyBorder="1"/>
    <xf numFmtId="3" fontId="0" fillId="0" borderId="79" xfId="1" applyFont="1" applyBorder="1"/>
    <xf numFmtId="4" fontId="17" fillId="0" borderId="59" xfId="0" applyNumberFormat="1" applyFont="1" applyBorder="1" applyProtection="1">
      <protection locked="0"/>
    </xf>
    <xf numFmtId="9" fontId="17" fillId="0" borderId="58" xfId="5" applyFont="1" applyBorder="1" applyProtection="1"/>
    <xf numFmtId="4" fontId="0" fillId="0" borderId="70" xfId="0" applyNumberFormat="1" applyBorder="1"/>
    <xf numFmtId="3" fontId="0" fillId="0" borderId="71" xfId="0" applyNumberFormat="1" applyBorder="1"/>
    <xf numFmtId="3" fontId="0" fillId="0" borderId="62" xfId="0" applyNumberFormat="1" applyBorder="1"/>
    <xf numFmtId="3" fontId="4" fillId="0" borderId="0" xfId="7" applyFont="1" applyBorder="1" applyProtection="1">
      <protection locked="0"/>
    </xf>
    <xf numFmtId="3" fontId="36" fillId="0" borderId="0" xfId="7" applyFont="1" applyBorder="1" applyAlignment="1" applyProtection="1">
      <alignment horizontal="right"/>
      <protection locked="0"/>
    </xf>
    <xf numFmtId="3" fontId="0" fillId="0" borderId="0" xfId="7" applyFont="1" applyBorder="1" applyProtection="1">
      <protection locked="0"/>
    </xf>
    <xf numFmtId="38" fontId="0" fillId="0" borderId="12" xfId="7" applyNumberFormat="1" applyFont="1" applyBorder="1" applyProtection="1">
      <protection locked="0"/>
    </xf>
    <xf numFmtId="38" fontId="7" fillId="0" borderId="0" xfId="7" applyNumberFormat="1" applyFont="1" applyBorder="1" applyProtection="1">
      <protection locked="0"/>
    </xf>
    <xf numFmtId="38" fontId="7" fillId="0" borderId="0" xfId="7" applyNumberFormat="1" applyFont="1" applyProtection="1">
      <protection locked="0"/>
    </xf>
    <xf numFmtId="38" fontId="7" fillId="0" borderId="0" xfId="0" applyNumberFormat="1" applyFont="1"/>
    <xf numFmtId="38" fontId="0" fillId="0" borderId="0" xfId="7" applyNumberFormat="1" applyFont="1"/>
    <xf numFmtId="170" fontId="12" fillId="14" borderId="37" xfId="0" applyNumberFormat="1" applyFont="1" applyFill="1" applyBorder="1" applyAlignment="1">
      <alignment horizontal="center" vertical="center"/>
    </xf>
    <xf numFmtId="38" fontId="7" fillId="0" borderId="12" xfId="0" applyNumberFormat="1" applyFont="1" applyBorder="1"/>
    <xf numFmtId="38" fontId="7" fillId="0" borderId="69" xfId="0" applyNumberFormat="1" applyFont="1" applyBorder="1"/>
    <xf numFmtId="38" fontId="0" fillId="0" borderId="69" xfId="0" applyNumberFormat="1" applyBorder="1"/>
    <xf numFmtId="3" fontId="1" fillId="0" borderId="12" xfId="7" applyFont="1" applyBorder="1" applyProtection="1">
      <protection locked="0"/>
    </xf>
    <xf numFmtId="3" fontId="7" fillId="5" borderId="0" xfId="7" applyFont="1" applyFill="1" applyProtection="1">
      <protection locked="0"/>
    </xf>
    <xf numFmtId="3" fontId="1" fillId="3" borderId="0" xfId="7" applyFont="1" applyFill="1" applyProtection="1">
      <protection locked="0"/>
    </xf>
    <xf numFmtId="38" fontId="1" fillId="0" borderId="12" xfId="7" applyNumberFormat="1" applyFont="1" applyBorder="1" applyProtection="1">
      <protection locked="0"/>
    </xf>
    <xf numFmtId="38" fontId="7" fillId="10" borderId="13" xfId="7" applyNumberFormat="1" applyFont="1" applyFill="1" applyBorder="1"/>
    <xf numFmtId="38" fontId="7" fillId="0" borderId="13" xfId="7" applyNumberFormat="1" applyFont="1" applyFill="1" applyBorder="1"/>
    <xf numFmtId="3" fontId="1" fillId="4" borderId="0" xfId="7" applyFont="1" applyFill="1" applyProtection="1">
      <protection locked="0"/>
    </xf>
    <xf numFmtId="3" fontId="1" fillId="0" borderId="0" xfId="7" applyFont="1" applyFill="1" applyBorder="1" applyAlignment="1" applyProtection="1">
      <protection locked="0"/>
    </xf>
    <xf numFmtId="3" fontId="1" fillId="0" borderId="0" xfId="7" applyFont="1" applyAlignment="1" applyProtection="1">
      <protection locked="0"/>
    </xf>
    <xf numFmtId="3" fontId="7" fillId="0" borderId="4" xfId="7" applyFont="1" applyFill="1" applyBorder="1" applyAlignment="1"/>
    <xf numFmtId="3" fontId="1" fillId="4" borderId="62" xfId="7" applyFont="1" applyFill="1" applyBorder="1" applyProtection="1">
      <protection locked="0"/>
    </xf>
    <xf numFmtId="3" fontId="7" fillId="5" borderId="60" xfId="0" applyNumberFormat="1" applyFont="1" applyFill="1" applyBorder="1" applyProtection="1">
      <protection locked="0"/>
    </xf>
    <xf numFmtId="3" fontId="1" fillId="4" borderId="65" xfId="7" applyFont="1" applyFill="1" applyBorder="1" applyProtection="1">
      <protection locked="0"/>
    </xf>
    <xf numFmtId="3" fontId="1" fillId="4" borderId="60" xfId="7" applyFont="1" applyFill="1" applyBorder="1" applyProtection="1">
      <protection locked="0"/>
    </xf>
    <xf numFmtId="3" fontId="1" fillId="3" borderId="0" xfId="7" applyFont="1" applyFill="1"/>
    <xf numFmtId="3" fontId="1" fillId="3" borderId="0" xfId="7" applyFont="1" applyFill="1" applyBorder="1" applyProtection="1">
      <protection locked="0"/>
    </xf>
    <xf numFmtId="3" fontId="1" fillId="0" borderId="12" xfId="7" applyFont="1" applyFill="1" applyBorder="1" applyProtection="1">
      <protection locked="0"/>
    </xf>
    <xf numFmtId="3" fontId="7" fillId="0" borderId="12" xfId="7" applyFont="1" applyFill="1" applyBorder="1"/>
    <xf numFmtId="3" fontId="7" fillId="0" borderId="12" xfId="7" applyFont="1" applyBorder="1"/>
    <xf numFmtId="3" fontId="7" fillId="3" borderId="0" xfId="0" applyNumberFormat="1" applyFont="1" applyFill="1"/>
    <xf numFmtId="3" fontId="1" fillId="0" borderId="12" xfId="0" applyNumberFormat="1" applyFont="1" applyBorder="1"/>
    <xf numFmtId="3" fontId="1" fillId="2" borderId="0" xfId="7" applyFont="1" applyFill="1" applyAlignment="1" applyProtection="1">
      <protection locked="0"/>
    </xf>
    <xf numFmtId="3" fontId="1" fillId="2" borderId="0" xfId="7" applyFont="1" applyFill="1" applyProtection="1">
      <protection locked="0"/>
    </xf>
    <xf numFmtId="3" fontId="1" fillId="4" borderId="0" xfId="7" applyFont="1" applyFill="1"/>
    <xf numFmtId="3" fontId="7" fillId="0" borderId="26" xfId="7" applyFont="1" applyBorder="1"/>
    <xf numFmtId="3" fontId="1" fillId="9" borderId="0" xfId="7" applyFont="1" applyFill="1" applyProtection="1">
      <protection locked="0"/>
    </xf>
    <xf numFmtId="3" fontId="1" fillId="9" borderId="0" xfId="7" applyFont="1" applyFill="1" applyBorder="1" applyProtection="1">
      <protection locked="0"/>
    </xf>
    <xf numFmtId="3" fontId="1" fillId="9" borderId="12" xfId="7" applyFont="1" applyFill="1" applyBorder="1" applyProtection="1">
      <protection locked="0"/>
    </xf>
    <xf numFmtId="3" fontId="1" fillId="10" borderId="12" xfId="7" applyFont="1" applyFill="1" applyBorder="1" applyProtection="1">
      <protection locked="0"/>
    </xf>
    <xf numFmtId="3" fontId="7" fillId="10" borderId="12" xfId="7" applyFont="1" applyFill="1" applyBorder="1"/>
    <xf numFmtId="3" fontId="7" fillId="10" borderId="26" xfId="7" applyFont="1" applyFill="1" applyBorder="1"/>
    <xf numFmtId="3" fontId="0" fillId="0" borderId="12" xfId="7" applyFont="1" applyBorder="1" applyProtection="1">
      <protection locked="0"/>
    </xf>
    <xf numFmtId="3" fontId="60" fillId="0" borderId="12" xfId="7" applyFont="1" applyBorder="1" applyProtection="1">
      <protection locked="0"/>
    </xf>
    <xf numFmtId="3" fontId="0" fillId="0" borderId="12" xfId="7" applyFont="1" applyBorder="1" applyAlignment="1" applyProtection="1">
      <protection locked="0"/>
    </xf>
    <xf numFmtId="0" fontId="1" fillId="0" borderId="0" xfId="6"/>
    <xf numFmtId="4" fontId="1" fillId="0" borderId="0" xfId="6" applyNumberFormat="1" applyBorder="1"/>
    <xf numFmtId="3" fontId="1" fillId="0" borderId="0" xfId="7" applyFont="1" applyBorder="1" applyProtection="1">
      <protection locked="0"/>
    </xf>
    <xf numFmtId="3" fontId="1" fillId="0" borderId="0" xfId="7" applyFont="1" applyProtection="1">
      <protection locked="0"/>
    </xf>
    <xf numFmtId="4" fontId="1" fillId="0" borderId="0" xfId="6" applyNumberFormat="1" applyFill="1"/>
    <xf numFmtId="4" fontId="1" fillId="0" borderId="0" xfId="6" applyNumberFormat="1" applyFont="1" applyFill="1"/>
    <xf numFmtId="3" fontId="1" fillId="0" borderId="12" xfId="7" applyFont="1" applyBorder="1" applyProtection="1">
      <protection locked="0"/>
    </xf>
    <xf numFmtId="3" fontId="7" fillId="0" borderId="13" xfId="7" applyFont="1" applyFill="1" applyBorder="1"/>
    <xf numFmtId="4" fontId="7" fillId="0" borderId="0" xfId="6" applyNumberFormat="1" applyFont="1" applyFill="1"/>
    <xf numFmtId="3" fontId="7" fillId="0" borderId="0" xfId="6" applyNumberFormat="1" applyFont="1"/>
    <xf numFmtId="4" fontId="7" fillId="0" borderId="0" xfId="6" applyNumberFormat="1" applyFont="1"/>
    <xf numFmtId="3" fontId="1" fillId="0" borderId="12" xfId="7" applyNumberFormat="1" applyFont="1" applyFill="1" applyBorder="1" applyProtection="1">
      <protection locked="0"/>
    </xf>
    <xf numFmtId="3" fontId="1" fillId="0" borderId="39" xfId="7" applyNumberFormat="1" applyFont="1" applyFill="1" applyBorder="1" applyProtection="1">
      <protection locked="0"/>
    </xf>
    <xf numFmtId="3" fontId="1" fillId="0" borderId="0" xfId="7" applyNumberFormat="1" applyFont="1" applyFill="1" applyBorder="1" applyProtection="1">
      <protection locked="0"/>
    </xf>
    <xf numFmtId="3" fontId="7" fillId="0" borderId="0" xfId="7" applyNumberFormat="1" applyFont="1" applyFill="1" applyBorder="1" applyProtection="1">
      <protection locked="0"/>
    </xf>
    <xf numFmtId="4" fontId="29" fillId="0" borderId="0" xfId="6" applyNumberFormat="1" applyFont="1" applyFill="1" applyAlignment="1">
      <alignment horizontal="center"/>
    </xf>
    <xf numFmtId="4" fontId="29" fillId="0" borderId="0" xfId="6" applyNumberFormat="1" applyFont="1" applyFill="1"/>
    <xf numFmtId="3" fontId="55" fillId="16" borderId="37" xfId="1" applyFont="1" applyFill="1" applyBorder="1" applyAlignment="1">
      <alignment horizontal="center"/>
    </xf>
    <xf numFmtId="38" fontId="55" fillId="16" borderId="37" xfId="1" applyNumberFormat="1" applyFont="1" applyFill="1" applyBorder="1"/>
    <xf numFmtId="3" fontId="55" fillId="16" borderId="37" xfId="1" applyFont="1" applyFill="1" applyBorder="1"/>
    <xf numFmtId="38" fontId="54" fillId="0" borderId="12" xfId="7" applyNumberFormat="1" applyFont="1" applyFill="1" applyBorder="1" applyProtection="1">
      <protection locked="0"/>
    </xf>
    <xf numFmtId="38" fontId="54" fillId="0" borderId="62" xfId="7" applyNumberFormat="1" applyFont="1" applyFill="1" applyBorder="1" applyProtection="1">
      <protection locked="0"/>
    </xf>
    <xf numFmtId="38" fontId="54" fillId="0" borderId="21" xfId="7" applyNumberFormat="1" applyFont="1" applyFill="1" applyBorder="1" applyProtection="1">
      <protection locked="0"/>
    </xf>
    <xf numFmtId="0" fontId="0" fillId="0" borderId="9" xfId="0" applyBorder="1"/>
    <xf numFmtId="0" fontId="0" fillId="0" borderId="29" xfId="0" applyBorder="1"/>
    <xf numFmtId="0" fontId="0" fillId="0" borderId="11" xfId="0" applyBorder="1"/>
    <xf numFmtId="0" fontId="0" fillId="0" borderId="18" xfId="0" applyBorder="1"/>
    <xf numFmtId="0" fontId="0" fillId="0" borderId="80" xfId="0" applyBorder="1"/>
    <xf numFmtId="38" fontId="62" fillId="0" borderId="18" xfId="12" applyNumberFormat="1" applyFont="1" applyBorder="1" applyAlignment="1">
      <alignment horizontal="center"/>
    </xf>
    <xf numFmtId="38" fontId="62" fillId="0" borderId="29" xfId="12" applyNumberFormat="1" applyFont="1" applyBorder="1" applyAlignment="1">
      <alignment horizontal="center"/>
    </xf>
    <xf numFmtId="38" fontId="64" fillId="0" borderId="0" xfId="12" applyNumberFormat="1" applyFont="1"/>
    <xf numFmtId="170" fontId="65" fillId="0" borderId="69" xfId="12" applyNumberFormat="1" applyFont="1" applyBorder="1" applyAlignment="1" applyProtection="1">
      <alignment horizontal="center"/>
      <protection locked="0"/>
    </xf>
    <xf numFmtId="38" fontId="66" fillId="0" borderId="0" xfId="12" applyNumberFormat="1" applyFont="1" applyAlignment="1">
      <alignment horizontal="right"/>
    </xf>
    <xf numFmtId="38" fontId="62" fillId="0" borderId="0" xfId="12" applyNumberFormat="1" applyFont="1" applyAlignment="1">
      <alignment horizontal="center"/>
    </xf>
    <xf numFmtId="0" fontId="64" fillId="0" borderId="0" xfId="12" applyFont="1"/>
    <xf numFmtId="38" fontId="64" fillId="0" borderId="69" xfId="12" applyNumberFormat="1" applyFont="1" applyBorder="1" applyProtection="1">
      <protection locked="0"/>
    </xf>
    <xf numFmtId="4" fontId="2" fillId="0" borderId="0" xfId="0" applyNumberFormat="1" applyFont="1" applyFill="1" applyBorder="1"/>
    <xf numFmtId="167" fontId="13" fillId="0" borderId="0" xfId="0" applyNumberFormat="1" applyFont="1" applyFill="1"/>
    <xf numFmtId="0" fontId="63" fillId="0" borderId="0" xfId="0" applyFont="1" applyBorder="1"/>
    <xf numFmtId="38" fontId="62" fillId="0" borderId="0" xfId="12" applyNumberFormat="1" applyFont="1" applyBorder="1" applyAlignment="1">
      <alignment horizontal="center"/>
    </xf>
    <xf numFmtId="4" fontId="1" fillId="0" borderId="0" xfId="0" applyNumberFormat="1" applyFont="1" applyFill="1" applyBorder="1"/>
    <xf numFmtId="49" fontId="55" fillId="0" borderId="0" xfId="0" applyNumberFormat="1" applyFont="1" applyAlignment="1">
      <alignment horizontal="left" vertical="center"/>
    </xf>
    <xf numFmtId="0" fontId="54" fillId="0" borderId="0" xfId="0" applyFont="1" applyAlignment="1" applyProtection="1">
      <alignment horizontal="center"/>
      <protection locked="0"/>
    </xf>
    <xf numFmtId="0" fontId="54" fillId="0" borderId="0" xfId="0" applyFont="1" applyAlignment="1">
      <alignment horizontal="center"/>
    </xf>
    <xf numFmtId="38" fontId="54" fillId="0" borderId="12" xfId="1" applyNumberFormat="1" applyFont="1" applyFill="1" applyBorder="1" applyAlignment="1" applyProtection="1">
      <alignment horizontal="right"/>
      <protection locked="0"/>
    </xf>
    <xf numFmtId="0" fontId="54" fillId="13" borderId="0" xfId="0" applyFont="1" applyFill="1" applyProtection="1">
      <protection locked="0"/>
    </xf>
    <xf numFmtId="38" fontId="54" fillId="13" borderId="0" xfId="1" applyNumberFormat="1" applyFont="1" applyFill="1"/>
    <xf numFmtId="3" fontId="54" fillId="13" borderId="0" xfId="1" applyFont="1" applyFill="1" applyAlignment="1">
      <alignment horizontal="left"/>
    </xf>
    <xf numFmtId="0" fontId="12" fillId="0" borderId="0" xfId="0" applyFont="1" applyFill="1"/>
    <xf numFmtId="38" fontId="54" fillId="0" borderId="26" xfId="1" applyNumberFormat="1" applyFont="1" applyFill="1" applyBorder="1" applyProtection="1">
      <protection locked="0"/>
    </xf>
    <xf numFmtId="38" fontId="54" fillId="0" borderId="21" xfId="1" applyNumberFormat="1" applyFont="1" applyFill="1" applyBorder="1" applyProtection="1">
      <protection locked="0"/>
    </xf>
    <xf numFmtId="3" fontId="70" fillId="0" borderId="0" xfId="1" applyFont="1" applyFill="1" applyAlignment="1">
      <alignment horizontal="center"/>
    </xf>
    <xf numFmtId="38" fontId="70" fillId="0" borderId="0" xfId="1" applyNumberFormat="1" applyFont="1" applyFill="1"/>
    <xf numFmtId="0" fontId="70" fillId="0" borderId="0" xfId="0" applyFont="1" applyProtection="1">
      <protection locked="0"/>
    </xf>
    <xf numFmtId="0" fontId="71" fillId="0" borderId="0" xfId="0" applyFont="1"/>
    <xf numFmtId="10" fontId="0" fillId="0" borderId="0" xfId="5" applyNumberFormat="1" applyFont="1" applyBorder="1" applyAlignment="1" applyProtection="1">
      <alignment horizontal="right"/>
    </xf>
    <xf numFmtId="0" fontId="54" fillId="17" borderId="0" xfId="0" applyFont="1" applyFill="1" applyProtection="1">
      <protection locked="0"/>
    </xf>
    <xf numFmtId="38" fontId="68" fillId="18" borderId="12" xfId="1" applyNumberFormat="1" applyFont="1" applyFill="1" applyBorder="1" applyAlignment="1">
      <alignment horizontal="right"/>
    </xf>
    <xf numFmtId="38" fontId="69" fillId="16" borderId="37" xfId="1" applyNumberFormat="1" applyFont="1" applyFill="1" applyBorder="1"/>
    <xf numFmtId="4" fontId="2" fillId="0" borderId="0" xfId="0" applyNumberFormat="1" applyFont="1"/>
    <xf numFmtId="0" fontId="72" fillId="0" borderId="0" xfId="0" applyFont="1"/>
    <xf numFmtId="0" fontId="12" fillId="0" borderId="18" xfId="0" applyFont="1" applyBorder="1"/>
    <xf numFmtId="0" fontId="2" fillId="14" borderId="37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4" fontId="72" fillId="0" borderId="0" xfId="0" applyNumberFormat="1" applyFont="1" applyBorder="1"/>
    <xf numFmtId="170" fontId="2" fillId="14" borderId="37" xfId="0" applyNumberFormat="1" applyFont="1" applyFill="1" applyBorder="1" applyAlignment="1" applyProtection="1">
      <alignment horizontal="center" vertical="center"/>
      <protection locked="0"/>
    </xf>
    <xf numFmtId="167" fontId="12" fillId="0" borderId="0" xfId="0" applyNumberFormat="1" applyFont="1"/>
    <xf numFmtId="4" fontId="12" fillId="0" borderId="25" xfId="0" applyNumberFormat="1" applyFont="1" applyBorder="1"/>
    <xf numFmtId="3" fontId="12" fillId="0" borderId="7" xfId="0" applyNumberFormat="1" applyFont="1" applyFill="1" applyBorder="1" applyAlignment="1">
      <alignment horizontal="center"/>
    </xf>
    <xf numFmtId="4" fontId="12" fillId="0" borderId="7" xfId="0" applyNumberFormat="1" applyFont="1" applyFill="1" applyBorder="1"/>
    <xf numFmtId="4" fontId="12" fillId="0" borderId="4" xfId="0" applyNumberFormat="1" applyFont="1" applyFill="1" applyBorder="1"/>
    <xf numFmtId="4" fontId="12" fillId="0" borderId="0" xfId="0" applyNumberFormat="1" applyFont="1" applyBorder="1" applyProtection="1">
      <protection locked="0"/>
    </xf>
    <xf numFmtId="4" fontId="12" fillId="0" borderId="0" xfId="0" applyNumberFormat="1" applyFont="1" applyFill="1" applyBorder="1"/>
    <xf numFmtId="167" fontId="12" fillId="0" borderId="0" xfId="0" applyNumberFormat="1" applyFont="1" applyBorder="1" applyAlignment="1">
      <alignment horizontal="left"/>
    </xf>
    <xf numFmtId="0" fontId="70" fillId="0" borderId="0" xfId="0" applyFont="1" applyFill="1" applyAlignment="1" applyProtection="1">
      <alignment horizontal="center"/>
      <protection locked="0"/>
    </xf>
    <xf numFmtId="4" fontId="69" fillId="0" borderId="0" xfId="0" applyNumberFormat="1" applyFont="1" applyFill="1" applyAlignment="1"/>
    <xf numFmtId="4" fontId="70" fillId="0" borderId="0" xfId="0" applyNumberFormat="1" applyFont="1" applyFill="1"/>
    <xf numFmtId="38" fontId="54" fillId="0" borderId="0" xfId="1" applyNumberFormat="1" applyFont="1" applyBorder="1" applyAlignment="1">
      <alignment horizontal="right"/>
    </xf>
    <xf numFmtId="38" fontId="54" fillId="4" borderId="0" xfId="1" applyNumberFormat="1" applyFont="1" applyFill="1" applyBorder="1" applyAlignment="1">
      <alignment horizontal="right"/>
    </xf>
    <xf numFmtId="38" fontId="54" fillId="0" borderId="0" xfId="7" applyNumberFormat="1" applyFont="1" applyBorder="1" applyAlignment="1">
      <alignment horizontal="right"/>
    </xf>
    <xf numFmtId="38" fontId="54" fillId="0" borderId="0" xfId="7" applyNumberFormat="1" applyFont="1" applyFill="1" applyBorder="1" applyAlignment="1">
      <alignment horizontal="right"/>
    </xf>
    <xf numFmtId="38" fontId="54" fillId="3" borderId="0" xfId="1" applyNumberFormat="1" applyFont="1" applyFill="1" applyBorder="1" applyAlignment="1">
      <alignment horizontal="right"/>
    </xf>
    <xf numFmtId="38" fontId="54" fillId="0" borderId="1" xfId="1" applyNumberFormat="1" applyFont="1" applyFill="1" applyBorder="1" applyAlignment="1">
      <alignment horizontal="right"/>
    </xf>
    <xf numFmtId="38" fontId="54" fillId="0" borderId="0" xfId="1" applyNumberFormat="1" applyFont="1" applyFill="1" applyAlignment="1" applyProtection="1">
      <alignment horizontal="right"/>
      <protection locked="0"/>
    </xf>
    <xf numFmtId="3" fontId="54" fillId="0" borderId="0" xfId="1" applyFont="1" applyBorder="1" applyAlignment="1">
      <alignment horizontal="right"/>
    </xf>
    <xf numFmtId="3" fontId="54" fillId="4" borderId="0" xfId="1" applyFont="1" applyFill="1" applyBorder="1" applyAlignment="1">
      <alignment horizontal="right"/>
    </xf>
    <xf numFmtId="38" fontId="54" fillId="0" borderId="0" xfId="1" applyNumberFormat="1" applyFont="1" applyFill="1" applyBorder="1" applyAlignment="1">
      <alignment horizontal="right"/>
    </xf>
    <xf numFmtId="38" fontId="54" fillId="0" borderId="0" xfId="0" applyNumberFormat="1" applyFont="1" applyAlignment="1">
      <alignment horizontal="right"/>
    </xf>
    <xf numFmtId="38" fontId="54" fillId="0" borderId="0" xfId="0" applyNumberFormat="1" applyFont="1" applyFill="1" applyAlignment="1">
      <alignment horizontal="right"/>
    </xf>
    <xf numFmtId="9" fontId="54" fillId="0" borderId="0" xfId="5" applyFont="1" applyAlignment="1">
      <alignment horizontal="right"/>
    </xf>
    <xf numFmtId="9" fontId="54" fillId="0" borderId="0" xfId="5" applyFont="1" applyFill="1" applyAlignment="1">
      <alignment horizontal="right"/>
    </xf>
    <xf numFmtId="43" fontId="54" fillId="0" borderId="0" xfId="10" applyFont="1" applyAlignment="1" applyProtection="1">
      <alignment horizontal="right"/>
      <protection locked="0"/>
    </xf>
    <xf numFmtId="38" fontId="54" fillId="0" borderId="4" xfId="1" applyNumberFormat="1" applyFont="1" applyFill="1" applyBorder="1" applyAlignment="1" applyProtection="1">
      <alignment horizontal="right"/>
    </xf>
    <xf numFmtId="38" fontId="54" fillId="15" borderId="4" xfId="1" applyNumberFormat="1" applyFont="1" applyFill="1" applyBorder="1" applyAlignment="1" applyProtection="1">
      <alignment horizontal="right"/>
    </xf>
    <xf numFmtId="4" fontId="54" fillId="0" borderId="0" xfId="0" applyNumberFormat="1" applyFont="1" applyAlignment="1">
      <alignment horizontal="right"/>
    </xf>
    <xf numFmtId="38" fontId="54" fillId="0" borderId="0" xfId="1" applyNumberFormat="1" applyFont="1" applyAlignment="1" applyProtection="1">
      <alignment horizontal="right"/>
    </xf>
    <xf numFmtId="38" fontId="54" fillId="0" borderId="0" xfId="1" applyNumberFormat="1" applyFont="1" applyAlignment="1" applyProtection="1">
      <alignment horizontal="right"/>
      <protection locked="0"/>
    </xf>
    <xf numFmtId="38" fontId="54" fillId="13" borderId="12" xfId="1" applyNumberFormat="1" applyFont="1" applyFill="1" applyBorder="1" applyAlignment="1" applyProtection="1">
      <alignment horizontal="right"/>
      <protection locked="0"/>
    </xf>
    <xf numFmtId="38" fontId="54" fillId="0" borderId="0" xfId="1" applyNumberFormat="1" applyFont="1" applyFill="1" applyAlignment="1" applyProtection="1">
      <alignment horizontal="right"/>
    </xf>
    <xf numFmtId="38" fontId="10" fillId="0" borderId="0" xfId="1" applyNumberFormat="1" applyFont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alignment horizontal="right"/>
      <protection locked="0"/>
    </xf>
    <xf numFmtId="3" fontId="10" fillId="0" borderId="0" xfId="1" applyFont="1" applyBorder="1" applyAlignment="1" applyProtection="1">
      <alignment horizontal="right"/>
      <protection locked="0"/>
    </xf>
    <xf numFmtId="3" fontId="10" fillId="0" borderId="0" xfId="1" applyFont="1" applyFill="1" applyBorder="1" applyAlignment="1" applyProtection="1">
      <alignment horizontal="right"/>
      <protection locked="0"/>
    </xf>
    <xf numFmtId="3" fontId="10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3" fontId="54" fillId="0" borderId="0" xfId="1" applyFont="1" applyAlignment="1">
      <alignment horizontal="right"/>
    </xf>
    <xf numFmtId="3" fontId="54" fillId="0" borderId="4" xfId="1" applyFont="1" applyFill="1" applyBorder="1" applyAlignment="1">
      <alignment horizontal="right"/>
    </xf>
    <xf numFmtId="3" fontId="54" fillId="0" borderId="0" xfId="1" applyFont="1" applyFill="1" applyAlignment="1">
      <alignment horizontal="right"/>
    </xf>
    <xf numFmtId="9" fontId="54" fillId="0" borderId="0" xfId="5" applyFont="1" applyAlignment="1" applyProtection="1">
      <alignment horizontal="right"/>
      <protection locked="0"/>
    </xf>
    <xf numFmtId="0" fontId="54" fillId="15" borderId="69" xfId="10" applyNumberFormat="1" applyFont="1" applyFill="1" applyBorder="1" applyAlignment="1" applyProtection="1">
      <alignment horizontal="right"/>
      <protection locked="0"/>
    </xf>
    <xf numFmtId="3" fontId="54" fillId="0" borderId="0" xfId="1" applyFont="1" applyAlignment="1" applyProtection="1">
      <alignment horizontal="right"/>
      <protection locked="0"/>
    </xf>
    <xf numFmtId="3" fontId="54" fillId="0" borderId="0" xfId="1" applyFont="1" applyAlignment="1" applyProtection="1">
      <alignment horizontal="right"/>
    </xf>
    <xf numFmtId="3" fontId="54" fillId="13" borderId="0" xfId="1" applyFont="1" applyFill="1" applyAlignment="1">
      <alignment horizontal="right"/>
    </xf>
    <xf numFmtId="4" fontId="78" fillId="0" borderId="0" xfId="0" applyNumberFormat="1" applyFont="1"/>
    <xf numFmtId="38" fontId="0" fillId="19" borderId="0" xfId="1" applyNumberFormat="1" applyFont="1" applyFill="1" applyBorder="1" applyAlignment="1" applyProtection="1">
      <alignment horizontal="right"/>
    </xf>
    <xf numFmtId="5" fontId="0" fillId="19" borderId="0" xfId="3" applyFont="1" applyFill="1"/>
    <xf numFmtId="0" fontId="79" fillId="0" borderId="0" xfId="0" applyFont="1" applyProtection="1">
      <protection locked="0"/>
    </xf>
    <xf numFmtId="0" fontId="79" fillId="0" borderId="0" xfId="0" applyFont="1"/>
    <xf numFmtId="3" fontId="79" fillId="0" borderId="0" xfId="0" applyNumberFormat="1" applyFont="1" applyProtection="1">
      <protection locked="0"/>
    </xf>
    <xf numFmtId="3" fontId="79" fillId="0" borderId="0" xfId="7" applyFont="1" applyBorder="1" applyProtection="1">
      <protection locked="0"/>
    </xf>
    <xf numFmtId="4" fontId="79" fillId="0" borderId="0" xfId="0" applyNumberFormat="1" applyFont="1" applyProtection="1">
      <protection locked="0"/>
    </xf>
    <xf numFmtId="5" fontId="79" fillId="19" borderId="0" xfId="0" applyNumberFormat="1" applyFont="1" applyFill="1"/>
    <xf numFmtId="4" fontId="1" fillId="0" borderId="0" xfId="0" applyNumberFormat="1" applyFont="1" applyProtection="1">
      <protection locked="0"/>
    </xf>
    <xf numFmtId="0" fontId="0" fillId="0" borderId="0" xfId="0" applyNumberFormat="1" applyFont="1" applyBorder="1" applyAlignment="1">
      <alignment horizontal="right"/>
    </xf>
    <xf numFmtId="0" fontId="79" fillId="0" borderId="0" xfId="0" applyFont="1" applyAlignment="1">
      <alignment horizontal="right"/>
    </xf>
    <xf numFmtId="3" fontId="79" fillId="0" borderId="0" xfId="1" applyFont="1" applyBorder="1" applyProtection="1">
      <protection locked="0"/>
    </xf>
    <xf numFmtId="0" fontId="79" fillId="0" borderId="0" xfId="0" applyFont="1" applyAlignment="1" applyProtection="1">
      <alignment horizontal="center"/>
      <protection locked="0"/>
    </xf>
    <xf numFmtId="4" fontId="79" fillId="0" borderId="0" xfId="0" applyNumberFormat="1" applyFont="1" applyAlignment="1">
      <alignment horizontal="center"/>
    </xf>
    <xf numFmtId="5" fontId="79" fillId="0" borderId="0" xfId="0" applyNumberFormat="1" applyFont="1" applyAlignment="1" applyProtection="1">
      <alignment horizontal="center"/>
      <protection locked="0"/>
    </xf>
    <xf numFmtId="0" fontId="80" fillId="0" borderId="0" xfId="0" applyFont="1" applyAlignment="1">
      <alignment horizontal="right"/>
    </xf>
    <xf numFmtId="3" fontId="79" fillId="0" borderId="0" xfId="7" applyFont="1" applyBorder="1" applyAlignment="1" applyProtection="1">
      <alignment horizontal="center"/>
      <protection locked="0"/>
    </xf>
    <xf numFmtId="38" fontId="79" fillId="0" borderId="0" xfId="0" applyNumberFormat="1" applyFont="1" applyAlignment="1">
      <alignment horizontal="center"/>
    </xf>
    <xf numFmtId="5" fontId="79" fillId="0" borderId="0" xfId="0" applyNumberFormat="1" applyFont="1" applyProtection="1">
      <protection locked="0"/>
    </xf>
    <xf numFmtId="0" fontId="1" fillId="0" borderId="12" xfId="0" applyFont="1" applyBorder="1" applyAlignment="1">
      <alignment wrapText="1"/>
    </xf>
    <xf numFmtId="0" fontId="38" fillId="0" borderId="42" xfId="0" applyFont="1" applyFill="1" applyBorder="1" applyAlignment="1">
      <alignment wrapText="1"/>
    </xf>
    <xf numFmtId="4" fontId="1" fillId="0" borderId="0" xfId="0" applyNumberFormat="1" applyFont="1"/>
    <xf numFmtId="4" fontId="81" fillId="0" borderId="0" xfId="0" applyNumberFormat="1" applyFont="1"/>
    <xf numFmtId="38" fontId="54" fillId="0" borderId="0" xfId="0" applyNumberFormat="1" applyFont="1" applyAlignment="1">
      <alignment horizontal="center"/>
    </xf>
    <xf numFmtId="4" fontId="29" fillId="0" borderId="0" xfId="6" applyNumberFormat="1" applyFont="1" applyFill="1" applyAlignment="1">
      <alignment horizontal="left"/>
    </xf>
    <xf numFmtId="10" fontId="7" fillId="0" borderId="0" xfId="0" applyNumberFormat="1" applyFont="1"/>
    <xf numFmtId="0" fontId="1" fillId="0" borderId="0" xfId="0" applyFont="1" applyFill="1" applyBorder="1"/>
    <xf numFmtId="4" fontId="1" fillId="0" borderId="0" xfId="0" applyNumberFormat="1" applyFont="1" applyBorder="1"/>
    <xf numFmtId="0" fontId="82" fillId="0" borderId="0" xfId="0" applyFont="1" applyBorder="1" applyProtection="1">
      <protection locked="0"/>
    </xf>
    <xf numFmtId="0" fontId="12" fillId="0" borderId="0" xfId="0" applyFont="1" applyAlignment="1">
      <alignment wrapText="1"/>
    </xf>
    <xf numFmtId="38" fontId="62" fillId="0" borderId="70" xfId="12" applyNumberFormat="1" applyFont="1" applyBorder="1" applyAlignment="1">
      <alignment horizontal="center"/>
    </xf>
    <xf numFmtId="38" fontId="62" fillId="0" borderId="81" xfId="12" applyNumberFormat="1" applyFont="1" applyBorder="1" applyAlignment="1">
      <alignment horizontal="center"/>
    </xf>
    <xf numFmtId="38" fontId="62" fillId="0" borderId="61" xfId="12" applyNumberFormat="1" applyFont="1" applyBorder="1" applyAlignment="1">
      <alignment horizontal="center"/>
    </xf>
    <xf numFmtId="38" fontId="62" fillId="0" borderId="20" xfId="12" applyNumberFormat="1" applyFont="1" applyBorder="1" applyAlignment="1">
      <alignment horizontal="center"/>
    </xf>
    <xf numFmtId="38" fontId="62" fillId="0" borderId="82" xfId="12" applyNumberFormat="1" applyFont="1" applyBorder="1" applyAlignment="1">
      <alignment horizontal="center"/>
    </xf>
    <xf numFmtId="0" fontId="66" fillId="0" borderId="69" xfId="12" applyFont="1" applyBorder="1" applyAlignment="1" applyProtection="1">
      <alignment horizontal="center"/>
      <protection locked="0"/>
    </xf>
    <xf numFmtId="38" fontId="64" fillId="0" borderId="69" xfId="12" applyNumberFormat="1" applyFont="1" applyBorder="1" applyAlignment="1" applyProtection="1">
      <alignment horizontal="left" wrapText="1"/>
      <protection locked="0"/>
    </xf>
    <xf numFmtId="38" fontId="62" fillId="0" borderId="11" xfId="12" applyNumberFormat="1" applyFont="1" applyBorder="1" applyAlignment="1">
      <alignment horizontal="center"/>
    </xf>
    <xf numFmtId="38" fontId="62" fillId="0" borderId="18" xfId="12" applyNumberFormat="1" applyFont="1" applyBorder="1" applyAlignment="1">
      <alignment horizontal="center"/>
    </xf>
    <xf numFmtId="0" fontId="67" fillId="0" borderId="61" xfId="0" applyFont="1" applyBorder="1" applyAlignment="1">
      <alignment horizontal="center"/>
    </xf>
    <xf numFmtId="0" fontId="67" fillId="0" borderId="2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22" fontId="0" fillId="0" borderId="0" xfId="0" applyNumberFormat="1" applyFont="1" applyAlignment="1">
      <alignment horizontal="center"/>
    </xf>
    <xf numFmtId="4" fontId="55" fillId="0" borderId="69" xfId="0" applyNumberFormat="1" applyFont="1" applyBorder="1" applyAlignment="1" applyProtection="1">
      <alignment horizontal="center"/>
      <protection locked="0"/>
    </xf>
    <xf numFmtId="4" fontId="55" fillId="0" borderId="0" xfId="0" applyNumberFormat="1" applyFont="1" applyFill="1" applyAlignment="1">
      <alignment horizontal="center"/>
    </xf>
    <xf numFmtId="38" fontId="54" fillId="0" borderId="62" xfId="1" applyNumberFormat="1" applyFont="1" applyFill="1" applyBorder="1" applyProtection="1">
      <protection locked="0"/>
    </xf>
  </cellXfs>
  <cellStyles count="13">
    <cellStyle name="Comma" xfId="10" builtinId="3"/>
    <cellStyle name="Comma 2" xfId="11" xr:uid="{3EACF92A-5D64-481C-A86B-6C1655EE6D7C}"/>
    <cellStyle name="Comma0" xfId="1" xr:uid="{00000000-0005-0000-0000-000000000000}"/>
    <cellStyle name="Comma0 2" xfId="7" xr:uid="{00000000-0005-0000-0000-000001000000}"/>
    <cellStyle name="Currency" xfId="2" builtinId="4"/>
    <cellStyle name="Currency0" xfId="3" xr:uid="{00000000-0005-0000-0000-000003000000}"/>
    <cellStyle name="Currency0 2" xfId="8" xr:uid="{00000000-0005-0000-0000-000004000000}"/>
    <cellStyle name="Date" xfId="4" xr:uid="{00000000-0005-0000-0000-000005000000}"/>
    <cellStyle name="Date 2" xfId="9" xr:uid="{00000000-0005-0000-0000-000006000000}"/>
    <cellStyle name="Normal" xfId="0" builtinId="0"/>
    <cellStyle name="Normal 2" xfId="6" xr:uid="{00000000-0005-0000-0000-000008000000}"/>
    <cellStyle name="Normal_application 03xls" xfId="12" xr:uid="{CB951D51-52F6-42B1-A74B-C083F450AB99}"/>
    <cellStyle name="Percent" xfId="5" builtinId="5"/>
  </cellStyles>
  <dxfs count="2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</xdr:row>
          <xdr:rowOff>161925</xdr:rowOff>
        </xdr:from>
        <xdr:to>
          <xdr:col>20</xdr:col>
          <xdr:colOff>361950</xdr:colOff>
          <xdr:row>9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180975</xdr:rowOff>
        </xdr:from>
        <xdr:to>
          <xdr:col>20</xdr:col>
          <xdr:colOff>352425</xdr:colOff>
          <xdr:row>20</xdr:row>
          <xdr:rowOff>180975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 DATE 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92D050"/>
    <pageSetUpPr fitToPage="1"/>
  </sheetPr>
  <dimension ref="A1:R285"/>
  <sheetViews>
    <sheetView showGridLines="0" tabSelected="1" topLeftCell="A47" zoomScaleNormal="100" workbookViewId="0">
      <selection activeCell="A65" sqref="A65"/>
    </sheetView>
  </sheetViews>
  <sheetFormatPr defaultRowHeight="12.75"/>
  <cols>
    <col min="1" max="1" width="8.85546875" customWidth="1"/>
  </cols>
  <sheetData>
    <row r="1" spans="1:18" ht="15.75">
      <c r="A1" s="687" t="s">
        <v>390</v>
      </c>
      <c r="B1" s="344"/>
    </row>
    <row r="2" spans="1:18" s="212" customFormat="1" ht="15">
      <c r="A2" s="671" t="s">
        <v>611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</row>
    <row r="3" spans="1:18" s="212" customFormat="1" ht="15">
      <c r="A3" s="671"/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</row>
    <row r="4" spans="1:18" s="212" customFormat="1" ht="15">
      <c r="A4" s="671" t="s">
        <v>610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</row>
    <row r="5" spans="1:18" s="212" customFormat="1" ht="15">
      <c r="A5" s="671"/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</row>
    <row r="6" spans="1:18" s="212" customFormat="1" ht="15">
      <c r="A6" s="671" t="s">
        <v>612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</row>
    <row r="7" spans="1:18" s="212" customFormat="1" ht="15">
      <c r="A7" s="671"/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</row>
    <row r="8" spans="1:18" s="212" customFormat="1" ht="15">
      <c r="A8" s="671" t="s">
        <v>615</v>
      </c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</row>
    <row r="9" spans="1:18" s="212" customFormat="1" ht="15">
      <c r="A9" s="671"/>
      <c r="B9" s="671"/>
      <c r="C9" s="671"/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</row>
    <row r="10" spans="1:18" s="212" customFormat="1" ht="15">
      <c r="A10" s="671" t="s">
        <v>613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</row>
    <row r="11" spans="1:18" s="212" customFormat="1" ht="15">
      <c r="A11" s="671" t="s">
        <v>391</v>
      </c>
      <c r="B11" s="671"/>
      <c r="C11" s="671"/>
      <c r="D11" s="671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71"/>
      <c r="P11" s="671"/>
      <c r="Q11" s="671"/>
      <c r="R11" s="671"/>
    </row>
    <row r="12" spans="1:18" s="212" customFormat="1" ht="15.75">
      <c r="A12" s="688" t="s">
        <v>401</v>
      </c>
      <c r="B12" s="688"/>
      <c r="C12" s="688"/>
      <c r="D12" s="688"/>
      <c r="E12" s="688"/>
      <c r="F12" s="688"/>
      <c r="G12" s="688"/>
      <c r="H12" s="688"/>
      <c r="I12" s="688"/>
      <c r="J12" s="688"/>
      <c r="K12" s="688"/>
      <c r="L12" s="671"/>
      <c r="M12" s="671"/>
      <c r="N12" s="671"/>
      <c r="O12" s="671"/>
      <c r="P12" s="671"/>
      <c r="Q12" s="671"/>
      <c r="R12" s="671"/>
    </row>
    <row r="13" spans="1:18" s="212" customFormat="1" ht="15">
      <c r="A13" s="346"/>
      <c r="B13" s="346"/>
      <c r="C13" s="346"/>
      <c r="D13" s="346"/>
      <c r="E13" s="346"/>
      <c r="F13" s="346"/>
      <c r="G13" s="346"/>
      <c r="H13" s="346"/>
      <c r="I13" s="346"/>
      <c r="J13" s="689"/>
      <c r="K13" s="689"/>
      <c r="L13" s="671"/>
      <c r="M13" s="671"/>
      <c r="N13" s="671"/>
      <c r="O13" s="671"/>
      <c r="P13" s="671"/>
      <c r="Q13" s="671"/>
      <c r="R13" s="671"/>
    </row>
    <row r="14" spans="1:18" s="212" customFormat="1" ht="15">
      <c r="A14" s="671" t="s">
        <v>614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</row>
    <row r="15" spans="1:18" s="212" customFormat="1" ht="15">
      <c r="A15" s="671"/>
      <c r="B15" s="671"/>
      <c r="C15" s="671"/>
      <c r="D15" s="671"/>
      <c r="E15" s="671"/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</row>
    <row r="16" spans="1:18" s="212" customFormat="1" ht="15.75">
      <c r="A16" s="690" t="s">
        <v>400</v>
      </c>
      <c r="B16" s="671"/>
      <c r="C16" s="671"/>
      <c r="D16" s="671"/>
      <c r="E16" s="671"/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</row>
    <row r="17" spans="1:18" s="212" customFormat="1" ht="15">
      <c r="A17" s="671" t="s">
        <v>392</v>
      </c>
      <c r="B17" s="671"/>
      <c r="C17" s="671"/>
      <c r="D17" s="671"/>
      <c r="E17" s="671"/>
      <c r="F17" s="671"/>
      <c r="G17" s="671"/>
      <c r="H17" s="671"/>
      <c r="I17" s="671"/>
      <c r="J17" s="671"/>
      <c r="K17" s="671"/>
      <c r="L17" s="671"/>
      <c r="M17" s="671"/>
      <c r="N17" s="671"/>
      <c r="O17" s="671"/>
      <c r="P17" s="671"/>
      <c r="Q17" s="671"/>
      <c r="R17" s="671"/>
    </row>
    <row r="18" spans="1:18" s="212" customFormat="1" ht="15">
      <c r="A18" s="671"/>
      <c r="B18" s="671"/>
      <c r="C18" s="671"/>
      <c r="D18" s="671"/>
      <c r="E18" s="671"/>
      <c r="F18" s="671"/>
      <c r="G18" s="671"/>
      <c r="H18" s="671"/>
      <c r="I18" s="671"/>
      <c r="J18" s="671"/>
      <c r="K18" s="671"/>
      <c r="L18" s="671"/>
      <c r="M18" s="671"/>
      <c r="N18" s="671"/>
      <c r="O18" s="671"/>
      <c r="P18" s="671"/>
      <c r="Q18" s="671"/>
      <c r="R18" s="671"/>
    </row>
    <row r="19" spans="1:18" s="212" customFormat="1" ht="15">
      <c r="A19" s="671" t="s">
        <v>670</v>
      </c>
      <c r="B19" s="671"/>
      <c r="C19" s="671"/>
      <c r="D19" s="671"/>
      <c r="E19" s="671"/>
      <c r="F19" s="671"/>
      <c r="G19" s="671"/>
      <c r="H19" s="671"/>
      <c r="I19" s="671"/>
      <c r="J19" s="671"/>
      <c r="K19" s="671"/>
      <c r="L19" s="671"/>
      <c r="M19" s="671"/>
      <c r="N19" s="671"/>
      <c r="O19" s="671"/>
      <c r="P19" s="671"/>
      <c r="Q19" s="671"/>
      <c r="R19" s="671"/>
    </row>
    <row r="20" spans="1:18" s="212" customFormat="1" ht="15">
      <c r="A20" s="671"/>
      <c r="B20" s="671"/>
      <c r="C20" s="671"/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</row>
    <row r="21" spans="1:18" s="212" customFormat="1" ht="15">
      <c r="A21" s="671" t="s">
        <v>671</v>
      </c>
      <c r="B21" s="671"/>
      <c r="C21" s="671"/>
      <c r="D21" s="671"/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671"/>
      <c r="Q21" s="671"/>
      <c r="R21" s="671"/>
    </row>
    <row r="22" spans="1:18" s="212" customFormat="1" ht="15">
      <c r="A22" s="671"/>
      <c r="B22" s="671"/>
      <c r="C22" s="671"/>
      <c r="D22" s="671"/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671"/>
      <c r="Q22" s="671"/>
      <c r="R22" s="671"/>
    </row>
    <row r="23" spans="1:18" s="212" customFormat="1" ht="15.75">
      <c r="A23" s="690" t="s">
        <v>393</v>
      </c>
      <c r="B23" s="671"/>
      <c r="C23" s="671"/>
      <c r="D23" s="671"/>
      <c r="E23" s="671"/>
      <c r="F23" s="671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</row>
    <row r="24" spans="1:18" s="212" customFormat="1" ht="15">
      <c r="A24" s="671" t="s">
        <v>661</v>
      </c>
      <c r="B24" s="671"/>
      <c r="C24" s="671"/>
      <c r="D24" s="671"/>
      <c r="E24" s="671"/>
      <c r="F24" s="671"/>
      <c r="G24" s="671"/>
      <c r="H24" s="671"/>
      <c r="I24" s="671"/>
      <c r="J24" s="671"/>
      <c r="K24" s="671"/>
      <c r="L24" s="671"/>
      <c r="M24" s="671"/>
      <c r="N24" s="671"/>
      <c r="O24" s="671"/>
      <c r="P24" s="671"/>
      <c r="Q24" s="671"/>
      <c r="R24" s="671"/>
    </row>
    <row r="25" spans="1:18" s="212" customFormat="1" ht="15">
      <c r="A25" s="671"/>
      <c r="B25" s="671"/>
      <c r="C25" s="671"/>
      <c r="D25" s="671"/>
      <c r="E25" s="671"/>
      <c r="F25" s="671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</row>
    <row r="26" spans="1:18" s="212" customFormat="1" ht="15">
      <c r="A26" s="903" t="s">
        <v>719</v>
      </c>
      <c r="B26" s="903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671"/>
      <c r="O26" s="671"/>
      <c r="P26" s="671"/>
      <c r="Q26" s="671"/>
      <c r="R26" s="671"/>
    </row>
    <row r="27" spans="1:18" s="212" customFormat="1" ht="15">
      <c r="B27" s="671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</row>
    <row r="28" spans="1:18" s="212" customFormat="1" ht="15">
      <c r="A28" s="671" t="s">
        <v>720</v>
      </c>
      <c r="B28" s="671"/>
      <c r="C28" s="671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</row>
    <row r="29" spans="1:18" s="212" customFormat="1" ht="15">
      <c r="A29" s="671"/>
      <c r="B29" s="671"/>
      <c r="C29" s="671"/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</row>
    <row r="30" spans="1:18" s="212" customFormat="1" ht="15">
      <c r="A30" s="671" t="s">
        <v>399</v>
      </c>
      <c r="B30" s="671"/>
      <c r="C30" s="671"/>
      <c r="D30" s="671"/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1"/>
      <c r="P30" s="671"/>
      <c r="Q30" s="671"/>
      <c r="R30" s="671"/>
    </row>
    <row r="31" spans="1:18" s="212" customFormat="1" ht="15">
      <c r="A31" s="671" t="s">
        <v>609</v>
      </c>
      <c r="B31" s="671"/>
      <c r="C31" s="671"/>
      <c r="D31" s="671"/>
      <c r="E31" s="671"/>
      <c r="F31" s="671"/>
      <c r="G31" s="671"/>
      <c r="H31" s="671"/>
      <c r="I31" s="671"/>
      <c r="J31" s="671"/>
      <c r="K31" s="671"/>
      <c r="L31" s="671"/>
      <c r="M31" s="671"/>
      <c r="N31" s="671"/>
      <c r="O31" s="671"/>
      <c r="P31" s="671"/>
      <c r="Q31" s="671"/>
      <c r="R31" s="671"/>
    </row>
    <row r="32" spans="1:18" s="212" customFormat="1" ht="15">
      <c r="A32" s="671" t="s">
        <v>394</v>
      </c>
      <c r="B32" s="671"/>
      <c r="C32" s="671"/>
      <c r="D32" s="671"/>
      <c r="E32" s="671"/>
      <c r="F32" s="671"/>
      <c r="G32" s="671"/>
      <c r="H32" s="671"/>
      <c r="I32" s="671"/>
      <c r="J32" s="671"/>
      <c r="K32" s="671"/>
      <c r="L32" s="671"/>
      <c r="M32" s="671"/>
      <c r="N32" s="671"/>
      <c r="O32" s="671"/>
      <c r="P32" s="671"/>
      <c r="Q32" s="671"/>
      <c r="R32" s="671"/>
    </row>
    <row r="33" spans="1:18" s="212" customFormat="1" ht="15">
      <c r="A33" s="671" t="s">
        <v>395</v>
      </c>
      <c r="B33" s="671"/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  <c r="R33" s="671"/>
    </row>
    <row r="34" spans="1:18" s="212" customFormat="1" ht="15">
      <c r="A34" s="671" t="s">
        <v>396</v>
      </c>
      <c r="B34" s="671"/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1"/>
      <c r="P34" s="671"/>
      <c r="Q34" s="671"/>
      <c r="R34" s="671"/>
    </row>
    <row r="35" spans="1:18" s="212" customFormat="1" ht="15">
      <c r="A35" s="671" t="s">
        <v>397</v>
      </c>
      <c r="B35" s="671"/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</row>
    <row r="36" spans="1:18" s="212" customFormat="1" ht="15">
      <c r="A36" s="671"/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1"/>
      <c r="N36" s="671"/>
      <c r="O36" s="671"/>
      <c r="P36" s="671"/>
      <c r="Q36" s="671"/>
      <c r="R36" s="671"/>
    </row>
    <row r="37" spans="1:18" s="212" customFormat="1" ht="15">
      <c r="A37" s="992" t="s">
        <v>573</v>
      </c>
      <c r="B37" s="992"/>
      <c r="C37" s="992"/>
      <c r="D37" s="992"/>
      <c r="E37" s="992"/>
      <c r="F37" s="992"/>
      <c r="G37" s="992"/>
      <c r="H37" s="992"/>
      <c r="I37" s="992"/>
      <c r="J37" s="992"/>
      <c r="K37" s="992"/>
      <c r="L37" s="992"/>
      <c r="M37" s="992"/>
      <c r="N37" s="992"/>
      <c r="O37" s="671"/>
      <c r="P37" s="671"/>
      <c r="Q37" s="671"/>
      <c r="R37" s="671"/>
    </row>
    <row r="38" spans="1:18" s="212" customFormat="1" ht="15">
      <c r="A38" s="992"/>
      <c r="B38" s="992"/>
      <c r="C38" s="992"/>
      <c r="D38" s="992"/>
      <c r="E38" s="992"/>
      <c r="F38" s="992"/>
      <c r="G38" s="992"/>
      <c r="H38" s="992"/>
      <c r="I38" s="992"/>
      <c r="J38" s="992"/>
      <c r="K38" s="992"/>
      <c r="L38" s="992"/>
      <c r="M38" s="992"/>
      <c r="N38" s="992"/>
      <c r="O38" s="671"/>
      <c r="P38" s="671"/>
      <c r="Q38" s="671"/>
      <c r="R38" s="671"/>
    </row>
    <row r="39" spans="1:18" s="212" customFormat="1" ht="15" customHeight="1">
      <c r="A39" s="992"/>
      <c r="B39" s="992"/>
      <c r="C39" s="992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671"/>
      <c r="P39" s="671"/>
      <c r="Q39" s="671"/>
      <c r="R39" s="671"/>
    </row>
    <row r="40" spans="1:18" s="212" customFormat="1" ht="15">
      <c r="A40" s="671"/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671"/>
      <c r="M40" s="671"/>
      <c r="N40" s="671"/>
      <c r="O40" s="671"/>
      <c r="P40" s="671"/>
      <c r="Q40" s="671"/>
      <c r="R40" s="671"/>
    </row>
    <row r="41" spans="1:18" s="212" customFormat="1" ht="15">
      <c r="A41" s="671" t="s">
        <v>607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</row>
    <row r="42" spans="1:18" s="212" customFormat="1" ht="15">
      <c r="A42" s="671"/>
      <c r="B42" s="671"/>
      <c r="C42" s="671"/>
      <c r="D42" s="671"/>
      <c r="E42" s="671"/>
      <c r="F42" s="671"/>
      <c r="G42" s="671"/>
      <c r="H42" s="671"/>
      <c r="I42" s="671"/>
      <c r="J42" s="671"/>
      <c r="K42" s="671"/>
      <c r="L42" s="671"/>
      <c r="M42" s="671"/>
      <c r="N42" s="671"/>
      <c r="O42" s="671"/>
      <c r="P42" s="671"/>
      <c r="Q42" s="671"/>
      <c r="R42" s="671"/>
    </row>
    <row r="43" spans="1:18" s="212" customFormat="1" ht="15">
      <c r="A43" s="671" t="s">
        <v>662</v>
      </c>
      <c r="B43" s="671"/>
      <c r="C43" s="671"/>
      <c r="D43" s="671"/>
      <c r="E43" s="671"/>
      <c r="F43" s="671"/>
      <c r="G43" s="671"/>
      <c r="H43" s="671"/>
      <c r="I43" s="671"/>
      <c r="J43" s="671"/>
      <c r="K43" s="671"/>
      <c r="L43" s="671"/>
      <c r="M43" s="671"/>
      <c r="N43" s="671"/>
      <c r="O43" s="671"/>
      <c r="P43" s="671"/>
      <c r="Q43" s="671"/>
      <c r="R43" s="671"/>
    </row>
    <row r="44" spans="1:18" s="212" customFormat="1" ht="15">
      <c r="A44" s="671"/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</row>
    <row r="45" spans="1:18" s="212" customFormat="1" ht="15">
      <c r="A45" s="671" t="s">
        <v>616</v>
      </c>
      <c r="B45" s="671"/>
      <c r="C45" s="671"/>
      <c r="D45" s="671"/>
      <c r="E45" s="671"/>
      <c r="F45" s="671"/>
      <c r="G45" s="671"/>
      <c r="H45" s="671"/>
      <c r="I45" s="671"/>
      <c r="J45" s="671"/>
      <c r="K45" s="671"/>
      <c r="L45" s="671"/>
      <c r="M45" s="671"/>
      <c r="N45" s="671"/>
      <c r="O45" s="671"/>
      <c r="P45" s="671"/>
      <c r="Q45" s="671"/>
      <c r="R45" s="671"/>
    </row>
    <row r="46" spans="1:18" s="212" customFormat="1" ht="15">
      <c r="A46" s="671"/>
      <c r="B46" s="671"/>
      <c r="C46" s="671"/>
      <c r="D46" s="671"/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</row>
    <row r="47" spans="1:18" s="212" customFormat="1" ht="15">
      <c r="A47" s="671" t="s">
        <v>663</v>
      </c>
      <c r="B47" s="671"/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</row>
    <row r="48" spans="1:18" s="212" customFormat="1" ht="15">
      <c r="A48" s="671"/>
      <c r="B48" s="671"/>
      <c r="C48" s="671"/>
      <c r="D48" s="671"/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</row>
    <row r="49" spans="1:18" s="212" customFormat="1" ht="15">
      <c r="A49" s="897" t="s">
        <v>664</v>
      </c>
      <c r="B49" s="897"/>
      <c r="C49" s="897"/>
      <c r="D49" s="897"/>
      <c r="E49" s="897"/>
      <c r="F49" s="897"/>
      <c r="G49" s="897"/>
      <c r="H49" s="897"/>
      <c r="I49" s="897"/>
      <c r="J49" s="897"/>
      <c r="K49" s="897"/>
      <c r="L49" s="671"/>
      <c r="M49" s="671"/>
      <c r="N49" s="671"/>
      <c r="O49" s="671"/>
      <c r="P49" s="671"/>
      <c r="Q49" s="671"/>
      <c r="R49" s="671"/>
    </row>
    <row r="50" spans="1:18" s="212" customFormat="1" ht="15">
      <c r="A50" s="897"/>
      <c r="B50" s="897"/>
      <c r="C50" s="897"/>
      <c r="D50" s="897"/>
      <c r="E50" s="897"/>
      <c r="F50" s="897"/>
      <c r="G50" s="897"/>
      <c r="H50" s="897"/>
      <c r="I50" s="897"/>
      <c r="J50" s="897"/>
      <c r="K50" s="897"/>
      <c r="L50" s="671"/>
      <c r="M50" s="671"/>
      <c r="N50" s="671"/>
      <c r="O50" s="671"/>
      <c r="P50" s="671"/>
      <c r="Q50" s="671"/>
      <c r="R50" s="671"/>
    </row>
    <row r="51" spans="1:18" s="212" customFormat="1" ht="15">
      <c r="A51" s="671" t="s">
        <v>665</v>
      </c>
      <c r="B51" s="671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671"/>
      <c r="Q51" s="671"/>
      <c r="R51" s="671"/>
    </row>
    <row r="52" spans="1:18" s="212" customFormat="1" ht="15">
      <c r="A52" s="671"/>
      <c r="B52" s="671"/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</row>
    <row r="53" spans="1:18" s="212" customFormat="1" ht="15">
      <c r="A53" s="671" t="s">
        <v>672</v>
      </c>
      <c r="B53" s="671"/>
      <c r="C53" s="671"/>
      <c r="D53" s="671"/>
      <c r="E53" s="671"/>
      <c r="F53" s="671"/>
      <c r="G53" s="671"/>
      <c r="H53" s="671"/>
      <c r="I53" s="671"/>
      <c r="J53" s="671"/>
      <c r="K53" s="671"/>
      <c r="L53" s="671"/>
      <c r="M53" s="671"/>
      <c r="N53" s="671"/>
      <c r="O53" s="671"/>
      <c r="P53" s="671"/>
      <c r="Q53" s="671"/>
      <c r="R53" s="671"/>
    </row>
    <row r="54" spans="1:18" s="212" customFormat="1" ht="15">
      <c r="A54" s="671"/>
      <c r="B54" s="671"/>
      <c r="C54" s="671"/>
      <c r="D54" s="671"/>
      <c r="E54" s="671"/>
      <c r="F54" s="671"/>
      <c r="G54" s="671"/>
      <c r="H54" s="671"/>
      <c r="I54" s="671"/>
      <c r="J54" s="671"/>
      <c r="K54" s="671"/>
      <c r="L54" s="671"/>
      <c r="M54" s="671"/>
      <c r="N54" s="671"/>
      <c r="O54" s="671"/>
      <c r="P54" s="671"/>
      <c r="Q54" s="671"/>
      <c r="R54" s="671"/>
    </row>
    <row r="55" spans="1:18" s="212" customFormat="1" ht="15">
      <c r="A55" s="671"/>
      <c r="B55" s="671"/>
      <c r="C55" s="671"/>
      <c r="D55" s="671"/>
      <c r="E55" s="671"/>
      <c r="F55" s="671"/>
      <c r="G55" s="671"/>
      <c r="H55" s="671"/>
      <c r="I55" s="671"/>
      <c r="J55" s="671"/>
      <c r="K55" s="671"/>
      <c r="L55" s="671"/>
      <c r="M55" s="671"/>
      <c r="N55" s="671"/>
      <c r="O55" s="671"/>
      <c r="P55" s="671"/>
      <c r="Q55" s="671"/>
      <c r="R55" s="671"/>
    </row>
    <row r="56" spans="1:18" s="212" customFormat="1" ht="15.75">
      <c r="A56" s="690" t="s">
        <v>398</v>
      </c>
      <c r="B56" s="671"/>
      <c r="C56" s="671"/>
      <c r="D56" s="671"/>
      <c r="E56" s="671"/>
      <c r="F56" s="671"/>
      <c r="G56" s="671"/>
      <c r="H56" s="671"/>
      <c r="I56" s="671"/>
      <c r="J56" s="671"/>
      <c r="K56" s="671"/>
      <c r="L56" s="671"/>
      <c r="M56" s="671"/>
      <c r="N56" s="671"/>
      <c r="O56" s="671"/>
      <c r="P56" s="671"/>
      <c r="Q56" s="671"/>
      <c r="R56" s="671"/>
    </row>
    <row r="57" spans="1:18" s="212" customFormat="1" ht="15">
      <c r="A57" s="671" t="s">
        <v>617</v>
      </c>
      <c r="B57" s="671"/>
      <c r="C57" s="671"/>
      <c r="D57" s="671"/>
      <c r="E57" s="671"/>
      <c r="F57" s="671"/>
      <c r="G57" s="671"/>
      <c r="H57" s="671"/>
      <c r="I57" s="671"/>
      <c r="J57" s="671"/>
      <c r="K57" s="671"/>
      <c r="L57" s="671"/>
      <c r="M57" s="671"/>
      <c r="N57" s="671"/>
      <c r="O57" s="671"/>
      <c r="P57" s="671"/>
      <c r="Q57" s="671"/>
      <c r="R57" s="671"/>
    </row>
    <row r="58" spans="1:18" s="212" customFormat="1" ht="15">
      <c r="A58" s="671" t="s">
        <v>608</v>
      </c>
      <c r="B58" s="671"/>
      <c r="C58" s="671"/>
      <c r="D58" s="671"/>
      <c r="E58" s="671"/>
      <c r="F58" s="671"/>
      <c r="G58" s="671"/>
      <c r="H58" s="671"/>
      <c r="I58" s="671"/>
      <c r="J58" s="671"/>
      <c r="K58" s="671"/>
      <c r="L58" s="671"/>
      <c r="M58" s="671"/>
      <c r="N58" s="671"/>
      <c r="O58" s="671"/>
      <c r="P58" s="671"/>
      <c r="Q58" s="671"/>
      <c r="R58" s="671"/>
    </row>
    <row r="59" spans="1:18" s="212" customFormat="1" ht="15">
      <c r="A59" s="671"/>
      <c r="B59" s="671"/>
      <c r="C59" s="671"/>
      <c r="D59" s="671"/>
      <c r="E59" s="671"/>
      <c r="F59" s="671"/>
      <c r="G59" s="671"/>
      <c r="H59" s="671"/>
      <c r="I59" s="671"/>
      <c r="J59" s="671"/>
      <c r="K59" s="671"/>
      <c r="L59" s="671"/>
      <c r="M59" s="671"/>
      <c r="N59" s="671"/>
      <c r="O59" s="671"/>
      <c r="P59" s="671"/>
      <c r="Q59" s="671"/>
      <c r="R59" s="671"/>
    </row>
    <row r="60" spans="1:18" s="212" customFormat="1" ht="15">
      <c r="A60" s="671" t="s">
        <v>567</v>
      </c>
      <c r="B60" s="671"/>
      <c r="C60" s="671"/>
      <c r="D60" s="671"/>
      <c r="E60" s="671"/>
      <c r="F60" s="671"/>
      <c r="G60" s="671"/>
      <c r="H60" s="671"/>
      <c r="I60" s="671"/>
      <c r="J60" s="671"/>
      <c r="K60" s="671"/>
      <c r="L60" s="671"/>
      <c r="M60" s="671"/>
      <c r="N60" s="671"/>
      <c r="O60" s="671"/>
      <c r="P60" s="671"/>
      <c r="Q60" s="671"/>
      <c r="R60" s="671"/>
    </row>
    <row r="61" spans="1:18" s="212" customFormat="1" ht="15.75">
      <c r="A61" s="691"/>
      <c r="B61" s="671"/>
      <c r="C61" s="671"/>
      <c r="D61" s="671"/>
      <c r="E61" s="671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</row>
    <row r="62" spans="1:18" s="212" customFormat="1" ht="15">
      <c r="A62" s="889" t="s">
        <v>674</v>
      </c>
      <c r="B62" s="671"/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</row>
    <row r="63" spans="1:18" s="212" customFormat="1" ht="15">
      <c r="A63" s="671" t="s">
        <v>709</v>
      </c>
      <c r="B63" s="671"/>
      <c r="C63" s="671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</row>
    <row r="64" spans="1:18" s="212" customFormat="1" ht="15">
      <c r="A64" s="671" t="s">
        <v>712</v>
      </c>
      <c r="B64" s="671"/>
      <c r="C64" s="671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</row>
    <row r="65" spans="1:18" s="212" customFormat="1" ht="15.75">
      <c r="A65" s="691"/>
      <c r="B65" s="671"/>
      <c r="C65" s="671"/>
      <c r="D65" s="671"/>
      <c r="E65" s="671"/>
      <c r="F65" s="671"/>
      <c r="G65" s="671"/>
      <c r="H65" s="671"/>
      <c r="I65" s="671"/>
      <c r="J65" s="671"/>
      <c r="K65" s="671"/>
      <c r="L65" s="671"/>
      <c r="M65" s="671"/>
      <c r="N65" s="671"/>
      <c r="O65" s="671"/>
      <c r="P65" s="671"/>
      <c r="Q65" s="671"/>
      <c r="R65" s="671"/>
    </row>
    <row r="66" spans="1:18" s="212" customFormat="1" ht="15">
      <c r="A66" s="671"/>
      <c r="B66" s="671"/>
      <c r="C66" s="671"/>
      <c r="D66" s="671"/>
      <c r="E66" s="671"/>
      <c r="F66" s="671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</row>
    <row r="67" spans="1:18" s="212" customFormat="1" ht="15">
      <c r="A67" s="671"/>
      <c r="B67" s="671"/>
      <c r="C67" s="671"/>
      <c r="D67" s="671"/>
      <c r="E67" s="671"/>
      <c r="F67" s="671"/>
      <c r="G67" s="671"/>
      <c r="H67" s="671"/>
      <c r="I67" s="671"/>
      <c r="J67" s="671"/>
      <c r="K67" s="671"/>
      <c r="L67" s="671"/>
      <c r="M67" s="671"/>
      <c r="N67" s="671"/>
      <c r="O67" s="671"/>
      <c r="P67" s="671"/>
      <c r="Q67" s="671"/>
      <c r="R67" s="671"/>
    </row>
    <row r="68" spans="1:18" s="212" customFormat="1" ht="15">
      <c r="A68" s="671"/>
      <c r="B68" s="671"/>
      <c r="C68" s="671"/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</row>
    <row r="69" spans="1:18" s="212" customFormat="1" ht="15">
      <c r="A69" s="671"/>
      <c r="B69" s="671"/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</row>
    <row r="70" spans="1:18" s="212" customFormat="1" ht="15">
      <c r="A70" s="671"/>
      <c r="B70" s="671"/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</row>
    <row r="71" spans="1:18" s="212" customFormat="1" ht="15">
      <c r="A71" s="671"/>
      <c r="B71" s="671"/>
      <c r="C71" s="671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</row>
    <row r="72" spans="1:18" s="212" customFormat="1" ht="15">
      <c r="A72" s="671"/>
      <c r="B72" s="671"/>
      <c r="C72" s="671"/>
      <c r="D72" s="671"/>
      <c r="E72" s="671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</row>
    <row r="73" spans="1:18" s="212" customFormat="1" ht="15">
      <c r="A73" s="671"/>
      <c r="B73" s="671"/>
      <c r="C73" s="671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</row>
    <row r="74" spans="1:18" s="212" customFormat="1" ht="15">
      <c r="A74" s="671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671"/>
      <c r="M74" s="671"/>
      <c r="N74" s="671"/>
      <c r="O74" s="671"/>
      <c r="P74" s="671"/>
      <c r="Q74" s="671"/>
      <c r="R74" s="671"/>
    </row>
    <row r="75" spans="1:18" s="212" customFormat="1" ht="15">
      <c r="A75" s="671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671"/>
      <c r="M75" s="671"/>
      <c r="N75" s="671"/>
      <c r="O75" s="671"/>
      <c r="P75" s="671"/>
      <c r="Q75" s="671"/>
      <c r="R75" s="671"/>
    </row>
    <row r="76" spans="1:18" s="212" customFormat="1" ht="15">
      <c r="A76" s="671"/>
      <c r="B76" s="671"/>
      <c r="C76" s="671"/>
      <c r="D76" s="671"/>
      <c r="E76" s="671"/>
      <c r="F76" s="671"/>
      <c r="G76" s="671"/>
      <c r="H76" s="671"/>
      <c r="I76" s="671"/>
      <c r="J76" s="671"/>
      <c r="K76" s="671"/>
      <c r="L76" s="671"/>
      <c r="M76" s="671"/>
      <c r="N76" s="671"/>
      <c r="O76" s="671"/>
      <c r="P76" s="671"/>
      <c r="Q76" s="671"/>
      <c r="R76" s="671"/>
    </row>
    <row r="77" spans="1:18" s="212" customFormat="1" ht="15.75">
      <c r="A77" s="691"/>
      <c r="B77" s="671"/>
      <c r="C77" s="671"/>
      <c r="D77" s="671"/>
      <c r="E77" s="671"/>
      <c r="F77" s="671"/>
      <c r="G77" s="671"/>
      <c r="H77" s="671"/>
      <c r="I77" s="671"/>
      <c r="J77" s="671"/>
      <c r="K77" s="671"/>
      <c r="L77" s="671"/>
      <c r="M77" s="671"/>
      <c r="N77" s="671"/>
      <c r="O77" s="671"/>
      <c r="P77" s="671"/>
      <c r="Q77" s="671"/>
      <c r="R77" s="671"/>
    </row>
    <row r="78" spans="1:18" s="212" customFormat="1" ht="15">
      <c r="A78" s="671"/>
      <c r="B78" s="671"/>
      <c r="C78" s="671"/>
      <c r="D78" s="671"/>
      <c r="E78" s="671"/>
      <c r="F78" s="671"/>
      <c r="G78" s="671"/>
      <c r="H78" s="671"/>
      <c r="I78" s="671"/>
      <c r="J78" s="671"/>
      <c r="K78" s="671"/>
      <c r="L78" s="671"/>
      <c r="M78" s="671"/>
      <c r="N78" s="671"/>
      <c r="O78" s="671"/>
      <c r="P78" s="671"/>
      <c r="Q78" s="671"/>
      <c r="R78" s="671"/>
    </row>
    <row r="79" spans="1:18" s="212" customFormat="1" ht="15">
      <c r="A79" s="671"/>
      <c r="B79" s="671"/>
      <c r="C79" s="671"/>
      <c r="D79" s="671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</row>
    <row r="80" spans="1:18" s="212" customFormat="1" ht="15">
      <c r="A80" s="671"/>
      <c r="B80" s="671"/>
      <c r="C80" s="671"/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</row>
    <row r="81" spans="1:18" s="212" customFormat="1" ht="15">
      <c r="A81" s="671"/>
      <c r="B81" s="671"/>
      <c r="C81" s="671"/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</row>
    <row r="82" spans="1:18" s="212" customFormat="1" ht="15">
      <c r="A82" s="671"/>
      <c r="B82" s="671"/>
      <c r="C82" s="671"/>
      <c r="D82" s="671"/>
      <c r="E82" s="671"/>
      <c r="F82" s="671"/>
      <c r="G82" s="671"/>
      <c r="H82" s="671"/>
      <c r="I82" s="671"/>
      <c r="J82" s="671"/>
      <c r="K82" s="671"/>
      <c r="L82" s="671"/>
      <c r="M82" s="671"/>
      <c r="N82" s="671"/>
      <c r="O82" s="671"/>
      <c r="P82" s="671"/>
      <c r="Q82" s="671"/>
      <c r="R82" s="671"/>
    </row>
    <row r="83" spans="1:18" s="212" customFormat="1" ht="15">
      <c r="A83" s="671"/>
      <c r="B83" s="671"/>
      <c r="C83" s="671"/>
      <c r="D83" s="671"/>
      <c r="E83" s="671"/>
      <c r="F83" s="671"/>
      <c r="G83" s="671"/>
      <c r="H83" s="671"/>
      <c r="I83" s="671"/>
      <c r="J83" s="671"/>
      <c r="K83" s="671"/>
      <c r="L83" s="671"/>
      <c r="M83" s="671"/>
      <c r="N83" s="671"/>
      <c r="O83" s="671"/>
      <c r="P83" s="671"/>
      <c r="Q83" s="671"/>
      <c r="R83" s="671"/>
    </row>
    <row r="84" spans="1:18" s="212" customFormat="1" ht="15">
      <c r="A84" s="671"/>
      <c r="B84" s="671"/>
      <c r="C84" s="671"/>
      <c r="D84" s="671"/>
      <c r="E84" s="671"/>
      <c r="F84" s="671"/>
      <c r="G84" s="671"/>
      <c r="H84" s="671"/>
      <c r="I84" s="671"/>
      <c r="J84" s="671"/>
      <c r="K84" s="671"/>
      <c r="L84" s="671"/>
      <c r="M84" s="671"/>
      <c r="N84" s="671"/>
      <c r="O84" s="671"/>
      <c r="P84" s="671"/>
      <c r="Q84" s="671"/>
      <c r="R84" s="671"/>
    </row>
    <row r="85" spans="1:18" s="212" customFormat="1" ht="15">
      <c r="A85" s="671"/>
      <c r="B85" s="671"/>
      <c r="C85" s="671"/>
      <c r="D85" s="671"/>
      <c r="E85" s="671"/>
      <c r="F85" s="671"/>
      <c r="G85" s="671"/>
      <c r="H85" s="671"/>
      <c r="I85" s="671"/>
      <c r="J85" s="671"/>
      <c r="K85" s="671"/>
      <c r="L85" s="671"/>
      <c r="M85" s="671"/>
      <c r="N85" s="671"/>
      <c r="O85" s="671"/>
      <c r="P85" s="671"/>
      <c r="Q85" s="671"/>
      <c r="R85" s="671"/>
    </row>
    <row r="86" spans="1:18" s="212" customFormat="1" ht="15">
      <c r="A86" s="671"/>
      <c r="B86" s="671"/>
      <c r="C86" s="671"/>
      <c r="D86" s="671"/>
      <c r="E86" s="671"/>
      <c r="F86" s="671"/>
      <c r="G86" s="671"/>
      <c r="H86" s="671"/>
      <c r="I86" s="671"/>
      <c r="J86" s="671"/>
      <c r="K86" s="671"/>
      <c r="L86" s="671"/>
      <c r="M86" s="671"/>
      <c r="N86" s="671"/>
      <c r="O86" s="671"/>
      <c r="P86" s="671"/>
      <c r="Q86" s="671"/>
      <c r="R86" s="671"/>
    </row>
    <row r="87" spans="1:18" s="212" customFormat="1" ht="15">
      <c r="A87" s="671"/>
      <c r="B87" s="671"/>
      <c r="C87" s="671"/>
      <c r="D87" s="671"/>
      <c r="E87" s="671"/>
      <c r="F87" s="671"/>
      <c r="G87" s="671"/>
      <c r="H87" s="671"/>
      <c r="I87" s="671"/>
      <c r="J87" s="671"/>
      <c r="K87" s="671"/>
      <c r="L87" s="671"/>
      <c r="M87" s="671"/>
      <c r="N87" s="671"/>
      <c r="O87" s="671"/>
      <c r="P87" s="671"/>
      <c r="Q87" s="671"/>
      <c r="R87" s="671"/>
    </row>
    <row r="88" spans="1:18" s="212" customFormat="1" ht="15">
      <c r="A88" s="671"/>
      <c r="B88" s="671"/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</row>
    <row r="89" spans="1:18" s="212" customFormat="1" ht="15">
      <c r="A89" s="671"/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1"/>
      <c r="P89" s="671"/>
      <c r="Q89" s="671"/>
      <c r="R89" s="671"/>
    </row>
    <row r="90" spans="1:18" s="212" customFormat="1" ht="15">
      <c r="A90" s="671"/>
      <c r="B90" s="671"/>
      <c r="C90" s="671"/>
      <c r="D90" s="671"/>
      <c r="E90" s="671"/>
      <c r="F90" s="671"/>
      <c r="G90" s="671"/>
      <c r="H90" s="671"/>
      <c r="I90" s="671"/>
      <c r="J90" s="671"/>
      <c r="K90" s="671"/>
      <c r="L90" s="671"/>
      <c r="M90" s="671"/>
      <c r="N90" s="671"/>
      <c r="O90" s="671"/>
      <c r="P90" s="671"/>
      <c r="Q90" s="671"/>
      <c r="R90" s="671"/>
    </row>
    <row r="91" spans="1:18" s="212" customFormat="1" ht="15">
      <c r="A91" s="671"/>
      <c r="B91" s="671"/>
      <c r="C91" s="671"/>
      <c r="D91" s="671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71"/>
      <c r="R91" s="671"/>
    </row>
    <row r="92" spans="1:18" s="212" customFormat="1" ht="15.75">
      <c r="A92" s="691"/>
      <c r="B92" s="671"/>
      <c r="C92" s="671"/>
      <c r="D92" s="671"/>
      <c r="E92" s="671"/>
      <c r="F92" s="671"/>
      <c r="G92" s="671"/>
      <c r="H92" s="671"/>
      <c r="I92" s="671"/>
      <c r="J92" s="671"/>
      <c r="K92" s="671"/>
      <c r="L92" s="671"/>
      <c r="M92" s="671"/>
      <c r="N92" s="671"/>
      <c r="O92" s="671"/>
      <c r="P92" s="671"/>
      <c r="Q92" s="671"/>
      <c r="R92" s="671"/>
    </row>
    <row r="93" spans="1:18" s="212" customFormat="1" ht="15">
      <c r="A93" s="671"/>
      <c r="B93" s="671"/>
      <c r="C93" s="671"/>
      <c r="D93" s="671"/>
      <c r="E93" s="671"/>
      <c r="F93" s="671"/>
      <c r="G93" s="671"/>
      <c r="H93" s="671"/>
      <c r="I93" s="671"/>
      <c r="J93" s="671"/>
      <c r="K93" s="671"/>
      <c r="L93" s="671"/>
      <c r="M93" s="671"/>
      <c r="N93" s="671"/>
      <c r="O93" s="671"/>
      <c r="P93" s="671"/>
      <c r="Q93" s="671"/>
      <c r="R93" s="671"/>
    </row>
    <row r="94" spans="1:18" s="212" customFormat="1" ht="15">
      <c r="A94" s="671"/>
      <c r="B94" s="671"/>
      <c r="C94" s="671"/>
      <c r="D94" s="671"/>
      <c r="E94" s="671"/>
      <c r="F94" s="671"/>
      <c r="G94" s="671"/>
      <c r="H94" s="671"/>
      <c r="I94" s="671"/>
      <c r="J94" s="671"/>
      <c r="K94" s="671"/>
      <c r="L94" s="671"/>
      <c r="M94" s="671"/>
      <c r="N94" s="671"/>
      <c r="O94" s="671"/>
      <c r="P94" s="671"/>
      <c r="Q94" s="671"/>
      <c r="R94" s="671"/>
    </row>
    <row r="95" spans="1:18" s="212" customFormat="1" ht="15">
      <c r="A95" s="671"/>
      <c r="B95" s="671"/>
      <c r="C95" s="671"/>
      <c r="D95" s="671"/>
      <c r="E95" s="671"/>
      <c r="F95" s="671"/>
      <c r="G95" s="671"/>
      <c r="H95" s="671"/>
      <c r="I95" s="671"/>
      <c r="J95" s="671"/>
      <c r="K95" s="671"/>
      <c r="L95" s="671"/>
      <c r="M95" s="671"/>
      <c r="N95" s="671"/>
      <c r="O95" s="671"/>
      <c r="P95" s="671"/>
      <c r="Q95" s="671"/>
      <c r="R95" s="671"/>
    </row>
    <row r="96" spans="1:18" s="212" customFormat="1" ht="15">
      <c r="A96" s="671"/>
      <c r="B96" s="671"/>
      <c r="C96" s="671"/>
      <c r="D96" s="671"/>
      <c r="E96" s="671"/>
      <c r="F96" s="671"/>
      <c r="G96" s="671"/>
      <c r="H96" s="671"/>
      <c r="I96" s="671"/>
      <c r="J96" s="671"/>
      <c r="K96" s="671"/>
      <c r="L96" s="671"/>
      <c r="M96" s="671"/>
      <c r="N96" s="671"/>
      <c r="O96" s="671"/>
      <c r="P96" s="671"/>
      <c r="Q96" s="671"/>
      <c r="R96" s="671"/>
    </row>
    <row r="97" spans="1:18" s="212" customFormat="1" ht="15">
      <c r="A97" s="671"/>
      <c r="B97" s="671"/>
      <c r="C97" s="671"/>
      <c r="D97" s="671"/>
      <c r="E97" s="671"/>
      <c r="F97" s="671"/>
      <c r="G97" s="671"/>
      <c r="H97" s="671"/>
      <c r="I97" s="671"/>
      <c r="J97" s="671"/>
      <c r="K97" s="671"/>
      <c r="L97" s="671"/>
      <c r="M97" s="671"/>
      <c r="N97" s="671"/>
      <c r="O97" s="671"/>
      <c r="P97" s="671"/>
      <c r="Q97" s="671"/>
      <c r="R97" s="671"/>
    </row>
    <row r="98" spans="1:18" s="212" customFormat="1" ht="15.75">
      <c r="A98" s="691"/>
      <c r="B98" s="671"/>
      <c r="C98" s="671"/>
      <c r="D98" s="671"/>
      <c r="E98" s="671"/>
      <c r="F98" s="671"/>
      <c r="G98" s="671"/>
      <c r="H98" s="671"/>
      <c r="I98" s="671"/>
      <c r="J98" s="671"/>
      <c r="K98" s="671"/>
      <c r="L98" s="671"/>
      <c r="M98" s="671"/>
      <c r="N98" s="671"/>
      <c r="O98" s="671"/>
      <c r="P98" s="671"/>
      <c r="Q98" s="671"/>
      <c r="R98" s="671"/>
    </row>
    <row r="99" spans="1:18" s="212" customFormat="1" ht="15">
      <c r="A99" s="671"/>
      <c r="B99" s="671"/>
      <c r="C99" s="671"/>
      <c r="D99" s="671"/>
      <c r="E99" s="671"/>
      <c r="F99" s="671"/>
      <c r="G99" s="671"/>
      <c r="H99" s="671"/>
      <c r="I99" s="671"/>
      <c r="J99" s="671"/>
      <c r="K99" s="671"/>
      <c r="L99" s="671"/>
      <c r="M99" s="671"/>
      <c r="N99" s="671"/>
      <c r="O99" s="671"/>
      <c r="P99" s="671"/>
      <c r="Q99" s="671"/>
      <c r="R99" s="671"/>
    </row>
    <row r="100" spans="1:18" s="212" customFormat="1" ht="15">
      <c r="A100" s="671"/>
      <c r="B100" s="671"/>
      <c r="C100" s="671"/>
      <c r="D100" s="671"/>
      <c r="E100" s="671"/>
      <c r="F100" s="671"/>
      <c r="G100" s="671"/>
      <c r="H100" s="671"/>
      <c r="I100" s="671"/>
      <c r="J100" s="671"/>
      <c r="K100" s="671"/>
      <c r="L100" s="671"/>
      <c r="M100" s="671"/>
      <c r="N100" s="671"/>
      <c r="O100" s="671"/>
      <c r="P100" s="671"/>
      <c r="Q100" s="671"/>
      <c r="R100" s="671"/>
    </row>
    <row r="101" spans="1:18" s="212" customFormat="1" ht="15">
      <c r="A101" s="671"/>
      <c r="B101" s="671"/>
      <c r="C101" s="671"/>
      <c r="D101" s="671"/>
      <c r="E101" s="671"/>
      <c r="F101" s="671"/>
      <c r="G101" s="671"/>
      <c r="H101" s="671"/>
      <c r="I101" s="671"/>
      <c r="J101" s="671"/>
      <c r="K101" s="671"/>
      <c r="L101" s="671"/>
      <c r="M101" s="671"/>
      <c r="N101" s="671"/>
      <c r="O101" s="671"/>
      <c r="P101" s="671"/>
      <c r="Q101" s="671"/>
      <c r="R101" s="671"/>
    </row>
    <row r="102" spans="1:18" s="212" customFormat="1" ht="15">
      <c r="A102" s="671"/>
      <c r="B102" s="671"/>
      <c r="C102" s="671"/>
      <c r="D102" s="671"/>
      <c r="E102" s="671"/>
      <c r="F102" s="671"/>
      <c r="G102" s="671"/>
      <c r="H102" s="671"/>
      <c r="I102" s="671"/>
      <c r="J102" s="671"/>
      <c r="K102" s="671"/>
      <c r="L102" s="671"/>
      <c r="M102" s="671"/>
      <c r="N102" s="671"/>
      <c r="O102" s="671"/>
      <c r="P102" s="671"/>
      <c r="Q102" s="671"/>
      <c r="R102" s="671"/>
    </row>
    <row r="103" spans="1:18" s="212" customFormat="1" ht="15">
      <c r="A103" s="671"/>
      <c r="B103" s="671"/>
      <c r="C103" s="671"/>
      <c r="D103" s="671"/>
      <c r="E103" s="671"/>
      <c r="F103" s="671"/>
      <c r="G103" s="671"/>
      <c r="H103" s="671"/>
      <c r="I103" s="671"/>
      <c r="J103" s="671"/>
      <c r="K103" s="671"/>
      <c r="L103" s="671"/>
      <c r="M103" s="671"/>
      <c r="N103" s="671"/>
      <c r="O103" s="671"/>
      <c r="P103" s="671"/>
      <c r="Q103" s="671"/>
      <c r="R103" s="671"/>
    </row>
    <row r="104" spans="1:18" s="212" customFormat="1" ht="15">
      <c r="A104" s="671"/>
      <c r="B104" s="671"/>
      <c r="C104" s="671"/>
      <c r="D104" s="671"/>
      <c r="E104" s="671"/>
      <c r="F104" s="671"/>
      <c r="G104" s="671"/>
      <c r="H104" s="671"/>
      <c r="I104" s="671"/>
      <c r="J104" s="671"/>
      <c r="K104" s="671"/>
      <c r="L104" s="671"/>
      <c r="M104" s="671"/>
      <c r="N104" s="671"/>
      <c r="O104" s="671"/>
      <c r="P104" s="671"/>
      <c r="Q104" s="671"/>
      <c r="R104" s="671"/>
    </row>
    <row r="105" spans="1:18" s="212" customFormat="1" ht="15">
      <c r="A105" s="671"/>
      <c r="B105" s="671"/>
      <c r="C105" s="671"/>
      <c r="D105" s="671"/>
      <c r="E105" s="671"/>
      <c r="F105" s="671"/>
      <c r="G105" s="671"/>
      <c r="H105" s="671"/>
      <c r="I105" s="671"/>
      <c r="J105" s="671"/>
      <c r="K105" s="671"/>
      <c r="L105" s="671"/>
      <c r="M105" s="671"/>
      <c r="N105" s="671"/>
      <c r="O105" s="671"/>
      <c r="P105" s="671"/>
      <c r="Q105" s="671"/>
      <c r="R105" s="671"/>
    </row>
    <row r="106" spans="1:18" s="212" customFormat="1" ht="15.75">
      <c r="A106" s="691"/>
      <c r="B106" s="671"/>
      <c r="C106" s="671"/>
      <c r="D106" s="671"/>
      <c r="E106" s="671"/>
      <c r="F106" s="671"/>
      <c r="G106" s="671"/>
      <c r="H106" s="671"/>
      <c r="I106" s="671"/>
      <c r="J106" s="671"/>
      <c r="K106" s="671"/>
      <c r="L106" s="671"/>
      <c r="M106" s="671"/>
      <c r="N106" s="671"/>
      <c r="O106" s="671"/>
      <c r="P106" s="671"/>
      <c r="Q106" s="671"/>
      <c r="R106" s="671"/>
    </row>
    <row r="107" spans="1:18" s="212" customFormat="1" ht="15">
      <c r="A107" s="671"/>
      <c r="B107" s="671"/>
      <c r="C107" s="671"/>
      <c r="D107" s="671"/>
      <c r="E107" s="671"/>
      <c r="F107" s="671"/>
      <c r="G107" s="671"/>
      <c r="H107" s="671"/>
      <c r="I107" s="671"/>
      <c r="J107" s="671"/>
      <c r="K107" s="671"/>
      <c r="L107" s="671"/>
      <c r="M107" s="671"/>
      <c r="N107" s="671"/>
      <c r="O107" s="671"/>
      <c r="P107" s="671"/>
      <c r="Q107" s="671"/>
      <c r="R107" s="671"/>
    </row>
    <row r="108" spans="1:18" s="212" customFormat="1" ht="15">
      <c r="A108" s="671"/>
      <c r="B108" s="671"/>
      <c r="C108" s="671"/>
      <c r="D108" s="671"/>
      <c r="E108" s="671"/>
      <c r="F108" s="671"/>
      <c r="G108" s="671"/>
      <c r="H108" s="671"/>
      <c r="I108" s="671"/>
      <c r="J108" s="671"/>
      <c r="K108" s="671"/>
      <c r="L108" s="671"/>
      <c r="M108" s="671"/>
      <c r="N108" s="671"/>
      <c r="O108" s="671"/>
      <c r="P108" s="671"/>
      <c r="Q108" s="671"/>
      <c r="R108" s="671"/>
    </row>
    <row r="109" spans="1:18" s="212" customFormat="1" ht="15">
      <c r="A109" s="671"/>
      <c r="B109" s="671"/>
      <c r="C109" s="671"/>
      <c r="D109" s="671"/>
      <c r="E109" s="671"/>
      <c r="F109" s="671"/>
      <c r="G109" s="671"/>
      <c r="H109" s="671"/>
      <c r="I109" s="671"/>
      <c r="J109" s="671"/>
      <c r="K109" s="671"/>
      <c r="L109" s="671"/>
      <c r="M109" s="671"/>
      <c r="N109" s="671"/>
      <c r="O109" s="671"/>
      <c r="P109" s="671"/>
      <c r="Q109" s="671"/>
      <c r="R109" s="671"/>
    </row>
    <row r="110" spans="1:18" s="212" customFormat="1" ht="15">
      <c r="A110" s="671"/>
      <c r="B110" s="671"/>
      <c r="C110" s="671"/>
      <c r="D110" s="671"/>
      <c r="E110" s="671"/>
      <c r="F110" s="671"/>
      <c r="G110" s="671"/>
      <c r="H110" s="671"/>
      <c r="I110" s="671"/>
      <c r="J110" s="671"/>
      <c r="K110" s="671"/>
      <c r="L110" s="671"/>
      <c r="M110" s="671"/>
      <c r="N110" s="671"/>
      <c r="O110" s="671"/>
      <c r="P110" s="671"/>
      <c r="Q110" s="671"/>
      <c r="R110" s="671"/>
    </row>
    <row r="111" spans="1:18" s="212" customFormat="1" ht="15">
      <c r="A111" s="671"/>
      <c r="B111" s="671"/>
      <c r="C111" s="671"/>
      <c r="D111" s="671"/>
      <c r="E111" s="671"/>
      <c r="F111" s="671"/>
      <c r="G111" s="671"/>
      <c r="H111" s="671"/>
      <c r="I111" s="671"/>
      <c r="J111" s="671"/>
      <c r="K111" s="671"/>
      <c r="L111" s="671"/>
      <c r="M111" s="671"/>
      <c r="N111" s="671"/>
      <c r="O111" s="671"/>
      <c r="P111" s="671"/>
      <c r="Q111" s="671"/>
      <c r="R111" s="671"/>
    </row>
    <row r="112" spans="1:18" s="212" customFormat="1" ht="15">
      <c r="A112" s="671"/>
      <c r="B112" s="671"/>
      <c r="C112" s="671"/>
      <c r="D112" s="671"/>
      <c r="E112" s="671"/>
      <c r="F112" s="671"/>
      <c r="G112" s="671"/>
      <c r="H112" s="671"/>
      <c r="I112" s="671"/>
      <c r="J112" s="671"/>
      <c r="K112" s="671"/>
      <c r="L112" s="671"/>
      <c r="M112" s="671"/>
      <c r="N112" s="671"/>
      <c r="O112" s="671"/>
      <c r="P112" s="671"/>
      <c r="Q112" s="671"/>
      <c r="R112" s="671"/>
    </row>
    <row r="113" spans="1:18" s="212" customFormat="1" ht="15">
      <c r="A113" s="671"/>
      <c r="B113" s="671"/>
      <c r="C113" s="671"/>
      <c r="D113" s="671"/>
      <c r="E113" s="671"/>
      <c r="F113" s="671"/>
      <c r="G113" s="671"/>
      <c r="H113" s="671"/>
      <c r="I113" s="671"/>
      <c r="J113" s="671"/>
      <c r="K113" s="671"/>
      <c r="L113" s="671"/>
      <c r="M113" s="671"/>
      <c r="N113" s="671"/>
      <c r="O113" s="671"/>
      <c r="P113" s="671"/>
      <c r="Q113" s="671"/>
      <c r="R113" s="671"/>
    </row>
    <row r="114" spans="1:18" s="212" customFormat="1" ht="15">
      <c r="A114" s="671"/>
      <c r="B114" s="671"/>
      <c r="C114" s="671"/>
      <c r="D114" s="671"/>
      <c r="E114" s="671"/>
      <c r="F114" s="671"/>
      <c r="G114" s="671"/>
      <c r="H114" s="671"/>
      <c r="I114" s="671"/>
      <c r="J114" s="671"/>
      <c r="K114" s="671"/>
      <c r="L114" s="671"/>
      <c r="M114" s="671"/>
      <c r="N114" s="671"/>
      <c r="O114" s="671"/>
      <c r="P114" s="671"/>
      <c r="Q114" s="671"/>
      <c r="R114" s="671"/>
    </row>
    <row r="115" spans="1:18" s="212" customFormat="1" ht="15">
      <c r="A115" s="671"/>
      <c r="B115" s="671"/>
      <c r="C115" s="671"/>
      <c r="D115" s="671"/>
      <c r="E115" s="671"/>
      <c r="F115" s="671"/>
      <c r="G115" s="671"/>
      <c r="H115" s="671"/>
      <c r="I115" s="671"/>
      <c r="J115" s="671"/>
      <c r="K115" s="671"/>
      <c r="L115" s="671"/>
      <c r="M115" s="671"/>
      <c r="N115" s="671"/>
      <c r="O115" s="671"/>
      <c r="P115" s="671"/>
      <c r="Q115" s="671"/>
      <c r="R115" s="671"/>
    </row>
    <row r="116" spans="1:18" s="212" customFormat="1" ht="15">
      <c r="A116" s="671"/>
      <c r="B116" s="671"/>
      <c r="C116" s="671"/>
      <c r="D116" s="671"/>
      <c r="E116" s="671"/>
      <c r="F116" s="671"/>
      <c r="G116" s="671"/>
      <c r="H116" s="671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</row>
    <row r="117" spans="1:18" s="212" customFormat="1" ht="15">
      <c r="A117" s="671"/>
      <c r="B117" s="671"/>
      <c r="C117" s="671"/>
      <c r="D117" s="671"/>
      <c r="E117" s="671"/>
      <c r="F117" s="671"/>
      <c r="G117" s="671"/>
      <c r="H117" s="671"/>
      <c r="I117" s="671"/>
      <c r="J117" s="671"/>
      <c r="K117" s="671"/>
      <c r="L117" s="671"/>
      <c r="M117" s="671"/>
      <c r="N117" s="671"/>
      <c r="O117" s="671"/>
      <c r="P117" s="671"/>
      <c r="Q117" s="671"/>
      <c r="R117" s="671"/>
    </row>
    <row r="118" spans="1:18" s="212" customFormat="1" ht="15">
      <c r="A118" s="671"/>
      <c r="B118" s="671"/>
      <c r="C118" s="671"/>
      <c r="D118" s="671"/>
      <c r="E118" s="671"/>
      <c r="F118" s="671"/>
      <c r="G118" s="671"/>
      <c r="H118" s="671"/>
      <c r="I118" s="671"/>
      <c r="J118" s="671"/>
      <c r="K118" s="671"/>
      <c r="L118" s="671"/>
      <c r="M118" s="671"/>
      <c r="N118" s="671"/>
      <c r="O118" s="671"/>
      <c r="P118" s="671"/>
      <c r="Q118" s="671"/>
      <c r="R118" s="671"/>
    </row>
    <row r="119" spans="1:18" s="212" customFormat="1" ht="15">
      <c r="A119" s="671"/>
      <c r="B119" s="671"/>
      <c r="C119" s="671"/>
      <c r="D119" s="671"/>
      <c r="E119" s="671"/>
      <c r="F119" s="671"/>
      <c r="G119" s="671"/>
      <c r="H119" s="671"/>
      <c r="I119" s="671"/>
      <c r="J119" s="671"/>
      <c r="K119" s="671"/>
      <c r="L119" s="671"/>
      <c r="M119" s="671"/>
      <c r="N119" s="671"/>
      <c r="O119" s="671"/>
      <c r="P119" s="671"/>
      <c r="Q119" s="671"/>
      <c r="R119" s="671"/>
    </row>
    <row r="120" spans="1:18" s="212" customFormat="1" ht="15">
      <c r="A120" s="671"/>
      <c r="B120" s="671"/>
      <c r="C120" s="671"/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1"/>
      <c r="P120" s="671"/>
      <c r="Q120" s="671"/>
      <c r="R120" s="671"/>
    </row>
    <row r="121" spans="1:18" s="212" customFormat="1" ht="15">
      <c r="A121" s="671"/>
      <c r="B121" s="671"/>
      <c r="C121" s="671"/>
      <c r="D121" s="671"/>
      <c r="E121" s="671"/>
      <c r="F121" s="671"/>
      <c r="G121" s="671"/>
      <c r="H121" s="671"/>
      <c r="I121" s="671"/>
      <c r="J121" s="671"/>
      <c r="K121" s="671"/>
      <c r="L121" s="671"/>
      <c r="M121" s="671"/>
      <c r="N121" s="671"/>
      <c r="O121" s="671"/>
      <c r="P121" s="671"/>
      <c r="Q121" s="671"/>
      <c r="R121" s="671"/>
    </row>
    <row r="122" spans="1:18" s="212" customFormat="1" ht="15">
      <c r="A122" s="671"/>
      <c r="B122" s="671"/>
      <c r="C122" s="671"/>
      <c r="D122" s="671"/>
      <c r="E122" s="671"/>
      <c r="F122" s="671"/>
      <c r="G122" s="671"/>
      <c r="H122" s="671"/>
      <c r="I122" s="671"/>
      <c r="J122" s="671"/>
      <c r="K122" s="671"/>
      <c r="L122" s="671"/>
      <c r="M122" s="671"/>
      <c r="N122" s="671"/>
      <c r="O122" s="671"/>
      <c r="P122" s="671"/>
      <c r="Q122" s="671"/>
      <c r="R122" s="671"/>
    </row>
    <row r="123" spans="1:18" s="212" customFormat="1" ht="15">
      <c r="A123" s="671"/>
      <c r="B123" s="671"/>
      <c r="C123" s="671"/>
      <c r="D123" s="671"/>
      <c r="E123" s="671"/>
      <c r="F123" s="671"/>
      <c r="G123" s="671"/>
      <c r="H123" s="671"/>
      <c r="I123" s="671"/>
      <c r="J123" s="671"/>
      <c r="K123" s="671"/>
      <c r="L123" s="671"/>
      <c r="M123" s="671"/>
      <c r="N123" s="671"/>
      <c r="O123" s="671"/>
      <c r="P123" s="671"/>
      <c r="Q123" s="671"/>
      <c r="R123" s="671"/>
    </row>
    <row r="124" spans="1:18" s="212" customFormat="1" ht="15">
      <c r="A124" s="671"/>
      <c r="B124" s="671"/>
      <c r="C124" s="671"/>
      <c r="D124" s="671"/>
      <c r="E124" s="671"/>
      <c r="F124" s="671"/>
      <c r="G124" s="671"/>
      <c r="H124" s="671"/>
      <c r="I124" s="671"/>
      <c r="J124" s="671"/>
      <c r="K124" s="671"/>
      <c r="L124" s="671"/>
      <c r="M124" s="671"/>
      <c r="N124" s="671"/>
      <c r="O124" s="671"/>
      <c r="P124" s="671"/>
      <c r="Q124" s="671"/>
      <c r="R124" s="671"/>
    </row>
    <row r="125" spans="1:18" s="212" customFormat="1" ht="15">
      <c r="A125" s="671"/>
      <c r="B125" s="671"/>
      <c r="C125" s="671"/>
      <c r="D125" s="671"/>
      <c r="E125" s="671"/>
      <c r="F125" s="671"/>
      <c r="G125" s="671"/>
      <c r="H125" s="671"/>
      <c r="I125" s="671"/>
      <c r="J125" s="671"/>
      <c r="K125" s="671"/>
      <c r="L125" s="671"/>
      <c r="M125" s="671"/>
      <c r="N125" s="671"/>
      <c r="O125" s="671"/>
      <c r="P125" s="671"/>
      <c r="Q125" s="671"/>
      <c r="R125" s="671"/>
    </row>
    <row r="126" spans="1:18" s="212" customFormat="1" ht="15">
      <c r="A126" s="671"/>
      <c r="B126" s="671"/>
      <c r="C126" s="671"/>
      <c r="D126" s="671"/>
      <c r="E126" s="671"/>
      <c r="F126" s="671"/>
      <c r="G126" s="671"/>
      <c r="H126" s="671"/>
      <c r="I126" s="671"/>
      <c r="J126" s="671"/>
      <c r="K126" s="671"/>
      <c r="L126" s="671"/>
      <c r="M126" s="671"/>
      <c r="N126" s="671"/>
      <c r="O126" s="671"/>
      <c r="P126" s="671"/>
      <c r="Q126" s="671"/>
      <c r="R126" s="671"/>
    </row>
    <row r="127" spans="1:18" s="212" customFormat="1" ht="15">
      <c r="A127" s="671"/>
      <c r="B127" s="671"/>
      <c r="C127" s="671"/>
      <c r="D127" s="671"/>
      <c r="E127" s="671"/>
      <c r="F127" s="671"/>
      <c r="G127" s="671"/>
      <c r="H127" s="671"/>
      <c r="I127" s="671"/>
      <c r="J127" s="671"/>
      <c r="K127" s="671"/>
      <c r="L127" s="671"/>
      <c r="M127" s="671"/>
      <c r="N127" s="671"/>
      <c r="O127" s="671"/>
      <c r="P127" s="671"/>
      <c r="Q127" s="671"/>
      <c r="R127" s="671"/>
    </row>
    <row r="128" spans="1:18" s="212" customFormat="1" ht="15">
      <c r="A128" s="671"/>
      <c r="B128" s="671"/>
      <c r="C128" s="671"/>
      <c r="D128" s="671"/>
      <c r="E128" s="671"/>
      <c r="F128" s="671"/>
      <c r="G128" s="671"/>
      <c r="H128" s="671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</row>
    <row r="129" spans="1:18" s="212" customFormat="1" ht="15">
      <c r="A129" s="671"/>
      <c r="B129" s="671"/>
      <c r="C129" s="671"/>
      <c r="D129" s="671"/>
      <c r="E129" s="671"/>
      <c r="F129" s="671"/>
      <c r="G129" s="671"/>
      <c r="H129" s="671"/>
      <c r="I129" s="671"/>
      <c r="J129" s="671"/>
      <c r="K129" s="671"/>
      <c r="L129" s="671"/>
      <c r="M129" s="671"/>
      <c r="N129" s="671"/>
      <c r="O129" s="671"/>
      <c r="P129" s="671"/>
      <c r="Q129" s="671"/>
      <c r="R129" s="671"/>
    </row>
    <row r="130" spans="1:18" s="212" customFormat="1" ht="15">
      <c r="A130" s="671"/>
      <c r="B130" s="671"/>
      <c r="C130" s="671"/>
      <c r="D130" s="671"/>
      <c r="E130" s="671"/>
      <c r="F130" s="671"/>
      <c r="G130" s="671"/>
      <c r="H130" s="671"/>
      <c r="I130" s="671"/>
      <c r="J130" s="671"/>
      <c r="K130" s="671"/>
      <c r="L130" s="671"/>
      <c r="M130" s="671"/>
      <c r="N130" s="671"/>
      <c r="O130" s="671"/>
      <c r="P130" s="671"/>
      <c r="Q130" s="671"/>
      <c r="R130" s="671"/>
    </row>
    <row r="131" spans="1:18" s="212" customFormat="1" ht="15">
      <c r="A131" s="671"/>
      <c r="B131" s="671"/>
      <c r="C131" s="671"/>
      <c r="D131" s="671"/>
      <c r="E131" s="671"/>
      <c r="F131" s="671"/>
      <c r="G131" s="671"/>
      <c r="H131" s="671"/>
      <c r="I131" s="671"/>
      <c r="J131" s="671"/>
      <c r="K131" s="671"/>
      <c r="L131" s="671"/>
      <c r="M131" s="671"/>
      <c r="N131" s="671"/>
      <c r="O131" s="671"/>
      <c r="P131" s="671"/>
      <c r="Q131" s="671"/>
      <c r="R131" s="671"/>
    </row>
    <row r="132" spans="1:18" s="212" customFormat="1" ht="15">
      <c r="A132" s="671"/>
      <c r="B132" s="671"/>
      <c r="C132" s="671"/>
      <c r="D132" s="671"/>
      <c r="E132" s="671"/>
      <c r="F132" s="671"/>
      <c r="G132" s="671"/>
      <c r="H132" s="671"/>
      <c r="I132" s="671"/>
      <c r="J132" s="671"/>
      <c r="K132" s="671"/>
      <c r="L132" s="671"/>
      <c r="M132" s="671"/>
      <c r="N132" s="671"/>
      <c r="O132" s="671"/>
      <c r="P132" s="671"/>
      <c r="Q132" s="671"/>
      <c r="R132" s="671"/>
    </row>
    <row r="133" spans="1:18" s="212" customFormat="1" ht="15">
      <c r="A133" s="671"/>
      <c r="B133" s="671"/>
      <c r="C133" s="671"/>
      <c r="D133" s="671"/>
      <c r="E133" s="671"/>
      <c r="F133" s="671"/>
      <c r="G133" s="671"/>
      <c r="H133" s="671"/>
      <c r="I133" s="671"/>
      <c r="J133" s="671"/>
      <c r="K133" s="671"/>
      <c r="L133" s="671"/>
      <c r="M133" s="671"/>
      <c r="N133" s="671"/>
      <c r="O133" s="671"/>
      <c r="P133" s="671"/>
      <c r="Q133" s="671"/>
      <c r="R133" s="671"/>
    </row>
    <row r="134" spans="1:18" s="212" customFormat="1" ht="15">
      <c r="A134" s="671"/>
      <c r="B134" s="671"/>
      <c r="C134" s="671"/>
      <c r="D134" s="671"/>
      <c r="E134" s="671"/>
      <c r="F134" s="671"/>
      <c r="G134" s="671"/>
      <c r="H134" s="671"/>
      <c r="I134" s="671"/>
      <c r="J134" s="671"/>
      <c r="K134" s="671"/>
      <c r="L134" s="671"/>
      <c r="M134" s="671"/>
      <c r="N134" s="671"/>
      <c r="O134" s="671"/>
      <c r="P134" s="671"/>
      <c r="Q134" s="671"/>
      <c r="R134" s="671"/>
    </row>
    <row r="135" spans="1:18" s="212" customFormat="1" ht="15">
      <c r="A135" s="671"/>
      <c r="B135" s="671"/>
      <c r="C135" s="671"/>
      <c r="D135" s="671"/>
      <c r="E135" s="671"/>
      <c r="F135" s="671"/>
      <c r="G135" s="671"/>
      <c r="H135" s="671"/>
      <c r="I135" s="671"/>
      <c r="J135" s="671"/>
      <c r="K135" s="671"/>
      <c r="L135" s="671"/>
      <c r="M135" s="671"/>
      <c r="N135" s="671"/>
      <c r="O135" s="671"/>
      <c r="P135" s="671"/>
      <c r="Q135" s="671"/>
      <c r="R135" s="671"/>
    </row>
    <row r="136" spans="1:18" s="212" customFormat="1" ht="15">
      <c r="A136" s="671"/>
      <c r="B136" s="671"/>
      <c r="C136" s="671"/>
      <c r="D136" s="671"/>
      <c r="E136" s="671"/>
      <c r="F136" s="671"/>
      <c r="G136" s="671"/>
      <c r="H136" s="671"/>
      <c r="I136" s="671"/>
      <c r="J136" s="671"/>
      <c r="K136" s="671"/>
      <c r="L136" s="671"/>
      <c r="M136" s="671"/>
      <c r="N136" s="671"/>
      <c r="O136" s="671"/>
      <c r="P136" s="671"/>
      <c r="Q136" s="671"/>
      <c r="R136" s="671"/>
    </row>
    <row r="137" spans="1:18" s="212" customFormat="1" ht="15">
      <c r="A137" s="671"/>
      <c r="B137" s="671"/>
      <c r="C137" s="671"/>
      <c r="D137" s="671"/>
      <c r="E137" s="671"/>
      <c r="F137" s="671"/>
      <c r="G137" s="671"/>
      <c r="H137" s="671"/>
      <c r="I137" s="671"/>
      <c r="J137" s="671"/>
      <c r="K137" s="671"/>
      <c r="L137" s="671"/>
      <c r="M137" s="671"/>
      <c r="N137" s="671"/>
      <c r="O137" s="671"/>
      <c r="P137" s="671"/>
      <c r="Q137" s="671"/>
      <c r="R137" s="671"/>
    </row>
    <row r="138" spans="1:18" s="212" customFormat="1" ht="15">
      <c r="A138" s="671"/>
      <c r="B138" s="671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</row>
    <row r="139" spans="1:18" s="212" customFormat="1" ht="15">
      <c r="A139" s="671"/>
      <c r="B139" s="671"/>
      <c r="C139" s="671"/>
      <c r="D139" s="671"/>
      <c r="E139" s="671"/>
      <c r="F139" s="671"/>
      <c r="G139" s="671"/>
      <c r="H139" s="671"/>
      <c r="I139" s="671"/>
      <c r="J139" s="671"/>
      <c r="K139" s="671"/>
      <c r="L139" s="671"/>
      <c r="M139" s="671"/>
      <c r="N139" s="671"/>
      <c r="O139" s="671"/>
      <c r="P139" s="671"/>
      <c r="Q139" s="671"/>
      <c r="R139" s="671"/>
    </row>
    <row r="140" spans="1:18" s="212" customFormat="1" ht="15">
      <c r="A140" s="671"/>
      <c r="B140" s="671"/>
      <c r="C140" s="671"/>
      <c r="D140" s="671"/>
      <c r="E140" s="671"/>
      <c r="F140" s="671"/>
      <c r="G140" s="671"/>
      <c r="H140" s="671"/>
      <c r="I140" s="671"/>
      <c r="J140" s="671"/>
      <c r="K140" s="671"/>
      <c r="L140" s="671"/>
      <c r="M140" s="671"/>
      <c r="N140" s="671"/>
      <c r="O140" s="671"/>
      <c r="P140" s="671"/>
      <c r="Q140" s="671"/>
      <c r="R140" s="671"/>
    </row>
    <row r="141" spans="1:18" s="212" customFormat="1" ht="15">
      <c r="A141" s="671"/>
      <c r="B141" s="671"/>
      <c r="C141" s="671"/>
      <c r="D141" s="671"/>
      <c r="E141" s="671"/>
      <c r="F141" s="671"/>
      <c r="G141" s="671"/>
      <c r="H141" s="671"/>
      <c r="I141" s="671"/>
      <c r="J141" s="671"/>
      <c r="K141" s="671"/>
      <c r="L141" s="671"/>
      <c r="M141" s="671"/>
      <c r="N141" s="671"/>
      <c r="O141" s="671"/>
      <c r="P141" s="671"/>
      <c r="Q141" s="671"/>
      <c r="R141" s="671"/>
    </row>
    <row r="142" spans="1:18" s="212" customFormat="1" ht="15">
      <c r="A142" s="671"/>
      <c r="B142" s="671"/>
      <c r="C142" s="671"/>
      <c r="D142" s="671"/>
      <c r="E142" s="671"/>
      <c r="F142" s="671"/>
      <c r="G142" s="671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</row>
    <row r="143" spans="1:18" s="212" customFormat="1" ht="15">
      <c r="A143" s="671"/>
      <c r="B143" s="671"/>
      <c r="C143" s="671"/>
      <c r="D143" s="671"/>
      <c r="E143" s="671"/>
      <c r="F143" s="671"/>
      <c r="G143" s="671"/>
      <c r="H143" s="671"/>
      <c r="I143" s="671"/>
      <c r="J143" s="671"/>
      <c r="K143" s="671"/>
      <c r="L143" s="671"/>
      <c r="M143" s="671"/>
      <c r="N143" s="671"/>
      <c r="O143" s="671"/>
      <c r="P143" s="671"/>
      <c r="Q143" s="671"/>
      <c r="R143" s="671"/>
    </row>
    <row r="144" spans="1:18" s="212" customFormat="1" ht="15">
      <c r="A144" s="671"/>
      <c r="B144" s="671"/>
      <c r="C144" s="671"/>
      <c r="D144" s="671"/>
      <c r="E144" s="671"/>
      <c r="F144" s="671"/>
      <c r="G144" s="671"/>
      <c r="H144" s="671"/>
      <c r="I144" s="671"/>
      <c r="J144" s="671"/>
      <c r="K144" s="671"/>
      <c r="L144" s="671"/>
      <c r="M144" s="671"/>
      <c r="N144" s="671"/>
      <c r="O144" s="671"/>
      <c r="P144" s="671"/>
      <c r="Q144" s="671"/>
      <c r="R144" s="671"/>
    </row>
    <row r="145" spans="1:18" s="212" customFormat="1" ht="15">
      <c r="A145" s="671"/>
      <c r="B145" s="671"/>
      <c r="C145" s="671"/>
      <c r="D145" s="671"/>
      <c r="E145" s="671"/>
      <c r="F145" s="671"/>
      <c r="G145" s="671"/>
      <c r="H145" s="671"/>
      <c r="I145" s="671"/>
      <c r="J145" s="671"/>
      <c r="K145" s="671"/>
      <c r="L145" s="671"/>
      <c r="M145" s="671"/>
      <c r="N145" s="671"/>
      <c r="O145" s="671"/>
      <c r="P145" s="671"/>
      <c r="Q145" s="671"/>
      <c r="R145" s="671"/>
    </row>
    <row r="146" spans="1:18" s="212" customFormat="1" ht="15">
      <c r="A146" s="671"/>
      <c r="B146" s="671"/>
      <c r="C146" s="671"/>
      <c r="D146" s="671"/>
      <c r="E146" s="671"/>
      <c r="F146" s="671"/>
      <c r="G146" s="671"/>
      <c r="H146" s="671"/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</row>
    <row r="147" spans="1:18" s="212" customFormat="1" ht="15">
      <c r="A147" s="671"/>
      <c r="B147" s="671"/>
      <c r="C147" s="671"/>
      <c r="D147" s="671"/>
      <c r="E147" s="671"/>
      <c r="F147" s="671"/>
      <c r="G147" s="671"/>
      <c r="H147" s="671"/>
      <c r="I147" s="671"/>
      <c r="J147" s="671"/>
      <c r="K147" s="671"/>
      <c r="L147" s="671"/>
      <c r="M147" s="671"/>
      <c r="N147" s="671"/>
      <c r="O147" s="671"/>
      <c r="P147" s="671"/>
      <c r="Q147" s="671"/>
      <c r="R147" s="671"/>
    </row>
    <row r="148" spans="1:18" s="212" customFormat="1" ht="15">
      <c r="A148" s="671"/>
      <c r="B148" s="671"/>
      <c r="C148" s="671"/>
      <c r="D148" s="671"/>
      <c r="E148" s="671"/>
      <c r="F148" s="671"/>
      <c r="G148" s="671"/>
      <c r="H148" s="671"/>
      <c r="I148" s="671"/>
      <c r="J148" s="671"/>
      <c r="K148" s="671"/>
      <c r="L148" s="671"/>
      <c r="M148" s="671"/>
      <c r="N148" s="671"/>
      <c r="O148" s="671"/>
      <c r="P148" s="671"/>
      <c r="Q148" s="671"/>
      <c r="R148" s="671"/>
    </row>
    <row r="149" spans="1:18" s="212" customFormat="1" ht="15">
      <c r="A149" s="671"/>
      <c r="B149" s="671"/>
      <c r="C149" s="671"/>
      <c r="D149" s="671"/>
      <c r="E149" s="671"/>
      <c r="F149" s="671"/>
      <c r="G149" s="671"/>
      <c r="H149" s="671"/>
      <c r="I149" s="671"/>
      <c r="J149" s="671"/>
      <c r="K149" s="671"/>
      <c r="L149" s="671"/>
      <c r="M149" s="671"/>
      <c r="N149" s="671"/>
      <c r="O149" s="671"/>
      <c r="P149" s="671"/>
      <c r="Q149" s="671"/>
      <c r="R149" s="671"/>
    </row>
    <row r="150" spans="1:18" s="212" customFormat="1" ht="15">
      <c r="A150" s="671"/>
      <c r="B150" s="671"/>
      <c r="C150" s="671"/>
      <c r="D150" s="671"/>
      <c r="E150" s="671"/>
      <c r="F150" s="671"/>
      <c r="G150" s="671"/>
      <c r="H150" s="671"/>
      <c r="I150" s="671"/>
      <c r="J150" s="671"/>
      <c r="K150" s="671"/>
      <c r="L150" s="671"/>
      <c r="M150" s="671"/>
      <c r="N150" s="671"/>
      <c r="O150" s="671"/>
      <c r="P150" s="671"/>
      <c r="Q150" s="671"/>
      <c r="R150" s="671"/>
    </row>
    <row r="151" spans="1:18" s="212" customFormat="1" ht="15">
      <c r="A151" s="671"/>
      <c r="B151" s="671"/>
      <c r="C151" s="671"/>
      <c r="D151" s="671"/>
      <c r="E151" s="671"/>
      <c r="F151" s="671"/>
      <c r="G151" s="671"/>
      <c r="H151" s="671"/>
      <c r="I151" s="671"/>
      <c r="J151" s="671"/>
      <c r="K151" s="671"/>
      <c r="L151" s="671"/>
      <c r="M151" s="671"/>
      <c r="N151" s="671"/>
      <c r="O151" s="671"/>
      <c r="P151" s="671"/>
      <c r="Q151" s="671"/>
      <c r="R151" s="671"/>
    </row>
    <row r="152" spans="1:18" s="212" customFormat="1" ht="15">
      <c r="A152" s="671"/>
      <c r="B152" s="671"/>
      <c r="C152" s="671"/>
      <c r="D152" s="671"/>
      <c r="E152" s="671"/>
      <c r="F152" s="671"/>
      <c r="G152" s="671"/>
      <c r="H152" s="671"/>
      <c r="I152" s="671"/>
      <c r="J152" s="671"/>
      <c r="K152" s="671"/>
      <c r="L152" s="671"/>
      <c r="M152" s="671"/>
      <c r="N152" s="671"/>
      <c r="O152" s="671"/>
      <c r="P152" s="671"/>
      <c r="Q152" s="671"/>
      <c r="R152" s="671"/>
    </row>
    <row r="153" spans="1:18" s="212" customFormat="1" ht="15">
      <c r="A153" s="671"/>
      <c r="B153" s="671"/>
      <c r="C153" s="671"/>
      <c r="D153" s="671"/>
      <c r="E153" s="671"/>
      <c r="F153" s="671"/>
      <c r="G153" s="671"/>
      <c r="H153" s="671"/>
      <c r="I153" s="671"/>
      <c r="J153" s="671"/>
      <c r="K153" s="671"/>
      <c r="L153" s="671"/>
      <c r="M153" s="671"/>
      <c r="N153" s="671"/>
      <c r="O153" s="671"/>
      <c r="P153" s="671"/>
      <c r="Q153" s="671"/>
      <c r="R153" s="671"/>
    </row>
    <row r="154" spans="1:18" s="212" customFormat="1" ht="15">
      <c r="A154" s="671"/>
      <c r="B154" s="671"/>
      <c r="C154" s="671"/>
      <c r="D154" s="671"/>
      <c r="E154" s="671"/>
      <c r="F154" s="671"/>
      <c r="G154" s="671"/>
      <c r="H154" s="671"/>
      <c r="I154" s="671"/>
      <c r="J154" s="671"/>
      <c r="K154" s="671"/>
      <c r="L154" s="671"/>
      <c r="M154" s="671"/>
      <c r="N154" s="671"/>
      <c r="O154" s="671"/>
      <c r="P154" s="671"/>
      <c r="Q154" s="671"/>
      <c r="R154" s="671"/>
    </row>
    <row r="155" spans="1:18" s="212" customFormat="1" ht="15">
      <c r="A155" s="671"/>
      <c r="B155" s="671"/>
      <c r="C155" s="671"/>
      <c r="D155" s="671"/>
      <c r="E155" s="671"/>
      <c r="F155" s="671"/>
      <c r="G155" s="671"/>
      <c r="H155" s="671"/>
      <c r="I155" s="671"/>
      <c r="J155" s="671"/>
      <c r="K155" s="671"/>
      <c r="L155" s="671"/>
      <c r="M155" s="671"/>
      <c r="N155" s="671"/>
      <c r="O155" s="671"/>
      <c r="P155" s="671"/>
      <c r="Q155" s="671"/>
      <c r="R155" s="671"/>
    </row>
    <row r="156" spans="1:18" s="212" customFormat="1" ht="15">
      <c r="A156" s="671"/>
      <c r="B156" s="671"/>
      <c r="C156" s="671"/>
      <c r="D156" s="671"/>
      <c r="E156" s="671"/>
      <c r="F156" s="671"/>
      <c r="G156" s="671"/>
      <c r="H156" s="671"/>
      <c r="I156" s="671"/>
      <c r="J156" s="671"/>
      <c r="K156" s="671"/>
      <c r="L156" s="671"/>
      <c r="M156" s="671"/>
      <c r="N156" s="671"/>
      <c r="O156" s="671"/>
      <c r="P156" s="671"/>
      <c r="Q156" s="671"/>
      <c r="R156" s="671"/>
    </row>
    <row r="157" spans="1:18" s="212" customFormat="1" ht="15">
      <c r="A157" s="671"/>
      <c r="B157" s="671"/>
      <c r="C157" s="671"/>
      <c r="D157" s="671"/>
      <c r="E157" s="671"/>
      <c r="F157" s="671"/>
      <c r="G157" s="671"/>
      <c r="H157" s="671"/>
      <c r="I157" s="671"/>
      <c r="J157" s="671"/>
      <c r="K157" s="671"/>
      <c r="L157" s="671"/>
      <c r="M157" s="671"/>
      <c r="N157" s="671"/>
      <c r="O157" s="671"/>
      <c r="P157" s="671"/>
      <c r="Q157" s="671"/>
      <c r="R157" s="671"/>
    </row>
    <row r="158" spans="1:18" s="212" customFormat="1" ht="15">
      <c r="A158" s="671"/>
      <c r="B158" s="671"/>
      <c r="C158" s="671"/>
      <c r="D158" s="671"/>
      <c r="E158" s="671"/>
      <c r="F158" s="671"/>
      <c r="G158" s="671"/>
      <c r="H158" s="671"/>
      <c r="I158" s="671"/>
      <c r="J158" s="671"/>
      <c r="K158" s="671"/>
      <c r="L158" s="671"/>
      <c r="M158" s="671"/>
      <c r="N158" s="671"/>
      <c r="O158" s="671"/>
      <c r="P158" s="671"/>
      <c r="Q158" s="671"/>
      <c r="R158" s="671"/>
    </row>
    <row r="159" spans="1:18" s="212" customFormat="1" ht="15">
      <c r="A159" s="671"/>
      <c r="B159" s="671"/>
      <c r="C159" s="671"/>
      <c r="D159" s="671"/>
      <c r="E159" s="671"/>
      <c r="F159" s="671"/>
      <c r="G159" s="671"/>
      <c r="H159" s="671"/>
      <c r="I159" s="671"/>
      <c r="J159" s="671"/>
      <c r="K159" s="671"/>
      <c r="L159" s="671"/>
      <c r="M159" s="671"/>
      <c r="N159" s="671"/>
      <c r="O159" s="671"/>
      <c r="P159" s="671"/>
      <c r="Q159" s="671"/>
      <c r="R159" s="671"/>
    </row>
    <row r="160" spans="1:18" s="212" customFormat="1" ht="15">
      <c r="A160" s="671"/>
      <c r="B160" s="671"/>
      <c r="C160" s="671"/>
      <c r="D160" s="671"/>
      <c r="E160" s="671"/>
      <c r="F160" s="671"/>
      <c r="G160" s="671"/>
      <c r="H160" s="671"/>
      <c r="I160" s="671"/>
      <c r="J160" s="671"/>
      <c r="K160" s="671"/>
      <c r="L160" s="671"/>
      <c r="M160" s="671"/>
      <c r="N160" s="671"/>
      <c r="O160" s="671"/>
      <c r="P160" s="671"/>
      <c r="Q160" s="671"/>
      <c r="R160" s="671"/>
    </row>
    <row r="161" spans="1:18" s="212" customFormat="1" ht="15">
      <c r="A161" s="671"/>
      <c r="B161" s="671"/>
      <c r="C161" s="671"/>
      <c r="D161" s="671"/>
      <c r="E161" s="671"/>
      <c r="F161" s="671"/>
      <c r="G161" s="671"/>
      <c r="H161" s="671"/>
      <c r="I161" s="671"/>
      <c r="J161" s="671"/>
      <c r="K161" s="671"/>
      <c r="L161" s="671"/>
      <c r="M161" s="671"/>
      <c r="N161" s="671"/>
      <c r="O161" s="671"/>
      <c r="P161" s="671"/>
      <c r="Q161" s="671"/>
      <c r="R161" s="671"/>
    </row>
    <row r="162" spans="1:18" s="212" customFormat="1" ht="15">
      <c r="A162" s="671"/>
      <c r="B162" s="671"/>
      <c r="C162" s="671"/>
      <c r="D162" s="671"/>
      <c r="E162" s="671"/>
      <c r="F162" s="671"/>
      <c r="G162" s="671"/>
      <c r="H162" s="671"/>
      <c r="I162" s="671"/>
      <c r="J162" s="671"/>
      <c r="K162" s="671"/>
      <c r="L162" s="671"/>
      <c r="M162" s="671"/>
      <c r="N162" s="671"/>
      <c r="O162" s="671"/>
      <c r="P162" s="671"/>
      <c r="Q162" s="671"/>
      <c r="R162" s="671"/>
    </row>
    <row r="163" spans="1:18" s="212" customFormat="1" ht="15">
      <c r="A163" s="671"/>
      <c r="B163" s="671"/>
      <c r="C163" s="671"/>
      <c r="D163" s="671"/>
      <c r="E163" s="671"/>
      <c r="F163" s="671"/>
      <c r="G163" s="671"/>
      <c r="H163" s="671"/>
      <c r="I163" s="671"/>
      <c r="J163" s="671"/>
      <c r="K163" s="671"/>
      <c r="L163" s="671"/>
      <c r="M163" s="671"/>
      <c r="N163" s="671"/>
      <c r="O163" s="671"/>
      <c r="P163" s="671"/>
      <c r="Q163" s="671"/>
      <c r="R163" s="671"/>
    </row>
    <row r="164" spans="1:18" s="212" customFormat="1" ht="15">
      <c r="A164" s="671"/>
      <c r="B164" s="671"/>
      <c r="C164" s="671"/>
      <c r="D164" s="671"/>
      <c r="E164" s="671"/>
      <c r="F164" s="671"/>
      <c r="G164" s="671"/>
      <c r="H164" s="671"/>
      <c r="I164" s="671"/>
      <c r="J164" s="671"/>
      <c r="K164" s="671"/>
      <c r="L164" s="671"/>
      <c r="M164" s="671"/>
      <c r="N164" s="671"/>
      <c r="O164" s="671"/>
      <c r="P164" s="671"/>
      <c r="Q164" s="671"/>
      <c r="R164" s="671"/>
    </row>
    <row r="165" spans="1:18" s="212" customFormat="1" ht="15">
      <c r="A165" s="671"/>
      <c r="B165" s="671"/>
      <c r="C165" s="671"/>
      <c r="D165" s="671"/>
      <c r="E165" s="671"/>
      <c r="F165" s="671"/>
      <c r="G165" s="671"/>
      <c r="H165" s="671"/>
      <c r="I165" s="671"/>
      <c r="J165" s="671"/>
      <c r="K165" s="671"/>
      <c r="L165" s="671"/>
      <c r="M165" s="671"/>
      <c r="N165" s="671"/>
      <c r="O165" s="671"/>
      <c r="P165" s="671"/>
      <c r="Q165" s="671"/>
      <c r="R165" s="671"/>
    </row>
    <row r="166" spans="1:18" s="212" customFormat="1" ht="15">
      <c r="A166" s="671"/>
      <c r="B166" s="671"/>
      <c r="C166" s="671"/>
      <c r="D166" s="671"/>
      <c r="E166" s="671"/>
      <c r="F166" s="671"/>
      <c r="G166" s="671"/>
      <c r="H166" s="671"/>
      <c r="I166" s="671"/>
      <c r="J166" s="671"/>
      <c r="K166" s="671"/>
      <c r="L166" s="671"/>
      <c r="M166" s="671"/>
      <c r="N166" s="671"/>
      <c r="O166" s="671"/>
      <c r="P166" s="671"/>
      <c r="Q166" s="671"/>
      <c r="R166" s="671"/>
    </row>
    <row r="167" spans="1:18" s="212" customFormat="1" ht="15">
      <c r="A167" s="671"/>
      <c r="B167" s="671"/>
      <c r="C167" s="671"/>
      <c r="D167" s="671"/>
      <c r="E167" s="671"/>
      <c r="F167" s="671"/>
      <c r="G167" s="671"/>
      <c r="H167" s="671"/>
      <c r="I167" s="671"/>
      <c r="J167" s="671"/>
      <c r="K167" s="671"/>
      <c r="L167" s="671"/>
      <c r="M167" s="671"/>
      <c r="N167" s="671"/>
      <c r="O167" s="671"/>
      <c r="P167" s="671"/>
      <c r="Q167" s="671"/>
      <c r="R167" s="671"/>
    </row>
    <row r="168" spans="1:18" s="212" customFormat="1" ht="15">
      <c r="A168" s="671"/>
      <c r="B168" s="671"/>
      <c r="C168" s="671"/>
      <c r="D168" s="671"/>
      <c r="E168" s="671"/>
      <c r="F168" s="671"/>
      <c r="G168" s="671"/>
      <c r="H168" s="671"/>
      <c r="I168" s="671"/>
      <c r="J168" s="671"/>
      <c r="K168" s="671"/>
      <c r="L168" s="671"/>
      <c r="M168" s="671"/>
      <c r="N168" s="671"/>
      <c r="O168" s="671"/>
      <c r="P168" s="671"/>
      <c r="Q168" s="671"/>
      <c r="R168" s="671"/>
    </row>
    <row r="169" spans="1:18" s="212" customFormat="1" ht="15">
      <c r="A169" s="671"/>
      <c r="B169" s="671"/>
      <c r="C169" s="671"/>
      <c r="D169" s="671"/>
      <c r="E169" s="671"/>
      <c r="F169" s="671"/>
      <c r="G169" s="671"/>
      <c r="H169" s="671"/>
      <c r="I169" s="671"/>
      <c r="J169" s="671"/>
      <c r="K169" s="671"/>
      <c r="L169" s="671"/>
      <c r="M169" s="671"/>
      <c r="N169" s="671"/>
      <c r="O169" s="671"/>
      <c r="P169" s="671"/>
      <c r="Q169" s="671"/>
      <c r="R169" s="671"/>
    </row>
    <row r="170" spans="1:18" s="212" customFormat="1" ht="15">
      <c r="A170" s="671"/>
      <c r="B170" s="671"/>
      <c r="C170" s="671"/>
      <c r="D170" s="671"/>
      <c r="E170" s="671"/>
      <c r="F170" s="671"/>
      <c r="G170" s="671"/>
      <c r="H170" s="671"/>
      <c r="I170" s="671"/>
      <c r="J170" s="671"/>
      <c r="K170" s="671"/>
      <c r="L170" s="671"/>
      <c r="M170" s="671"/>
      <c r="N170" s="671"/>
      <c r="O170" s="671"/>
      <c r="P170" s="671"/>
      <c r="Q170" s="671"/>
      <c r="R170" s="671"/>
    </row>
    <row r="171" spans="1:18" s="212" customFormat="1" ht="15">
      <c r="A171" s="671"/>
      <c r="B171" s="671"/>
      <c r="C171" s="671"/>
      <c r="D171" s="671"/>
      <c r="E171" s="671"/>
      <c r="F171" s="671"/>
      <c r="G171" s="671"/>
      <c r="H171" s="671"/>
      <c r="I171" s="671"/>
      <c r="J171" s="671"/>
      <c r="K171" s="671"/>
      <c r="L171" s="671"/>
      <c r="M171" s="671"/>
      <c r="N171" s="671"/>
      <c r="O171" s="671"/>
      <c r="P171" s="671"/>
      <c r="Q171" s="671"/>
      <c r="R171" s="671"/>
    </row>
    <row r="172" spans="1:18" s="212" customFormat="1" ht="15">
      <c r="A172" s="671"/>
      <c r="B172" s="671"/>
      <c r="C172" s="671"/>
      <c r="D172" s="671"/>
      <c r="E172" s="671"/>
      <c r="F172" s="671"/>
      <c r="G172" s="671"/>
      <c r="H172" s="671"/>
      <c r="I172" s="671"/>
      <c r="J172" s="671"/>
      <c r="K172" s="671"/>
      <c r="L172" s="671"/>
      <c r="M172" s="671"/>
      <c r="N172" s="671"/>
      <c r="O172" s="671"/>
      <c r="P172" s="671"/>
      <c r="Q172" s="671"/>
      <c r="R172" s="671"/>
    </row>
    <row r="173" spans="1:18" s="212" customFormat="1" ht="15">
      <c r="A173" s="671"/>
      <c r="B173" s="671"/>
      <c r="C173" s="671"/>
      <c r="D173" s="671"/>
      <c r="E173" s="671"/>
      <c r="F173" s="671"/>
      <c r="G173" s="671"/>
      <c r="H173" s="671"/>
      <c r="I173" s="671"/>
      <c r="J173" s="671"/>
      <c r="K173" s="671"/>
      <c r="L173" s="671"/>
      <c r="M173" s="671"/>
      <c r="N173" s="671"/>
      <c r="O173" s="671"/>
      <c r="P173" s="671"/>
      <c r="Q173" s="671"/>
      <c r="R173" s="671"/>
    </row>
    <row r="174" spans="1:18" s="212" customFormat="1" ht="15">
      <c r="A174" s="671"/>
      <c r="B174" s="671"/>
      <c r="C174" s="671"/>
      <c r="D174" s="671"/>
      <c r="E174" s="671"/>
      <c r="F174" s="671"/>
      <c r="G174" s="671"/>
      <c r="H174" s="671"/>
      <c r="I174" s="671"/>
      <c r="J174" s="671"/>
      <c r="K174" s="671"/>
      <c r="L174" s="671"/>
      <c r="M174" s="671"/>
      <c r="N174" s="671"/>
      <c r="O174" s="671"/>
      <c r="P174" s="671"/>
      <c r="Q174" s="671"/>
      <c r="R174" s="671"/>
    </row>
    <row r="175" spans="1:18" s="212" customFormat="1" ht="15">
      <c r="A175" s="671"/>
      <c r="B175" s="671"/>
      <c r="C175" s="671"/>
      <c r="D175" s="671"/>
      <c r="E175" s="671"/>
      <c r="F175" s="671"/>
      <c r="G175" s="671"/>
      <c r="H175" s="671"/>
      <c r="I175" s="671"/>
      <c r="J175" s="671"/>
      <c r="K175" s="671"/>
      <c r="L175" s="671"/>
      <c r="M175" s="671"/>
      <c r="N175" s="671"/>
      <c r="O175" s="671"/>
      <c r="P175" s="671"/>
      <c r="Q175" s="671"/>
      <c r="R175" s="671"/>
    </row>
    <row r="176" spans="1:18" s="212" customFormat="1" ht="15">
      <c r="A176" s="671"/>
      <c r="B176" s="671"/>
      <c r="C176" s="671"/>
      <c r="D176" s="671"/>
      <c r="E176" s="671"/>
      <c r="F176" s="671"/>
      <c r="G176" s="671"/>
      <c r="H176" s="671"/>
      <c r="I176" s="671"/>
      <c r="J176" s="671"/>
      <c r="K176" s="671"/>
      <c r="L176" s="671"/>
      <c r="M176" s="671"/>
      <c r="N176" s="671"/>
      <c r="O176" s="671"/>
      <c r="P176" s="671"/>
      <c r="Q176" s="671"/>
      <c r="R176" s="671"/>
    </row>
    <row r="177" spans="1:18" s="212" customFormat="1" ht="15">
      <c r="A177" s="671"/>
      <c r="B177" s="671"/>
      <c r="C177" s="671"/>
      <c r="D177" s="671"/>
      <c r="E177" s="671"/>
      <c r="F177" s="671"/>
      <c r="G177" s="671"/>
      <c r="H177" s="671"/>
      <c r="I177" s="671"/>
      <c r="J177" s="671"/>
      <c r="K177" s="671"/>
      <c r="L177" s="671"/>
      <c r="M177" s="671"/>
      <c r="N177" s="671"/>
      <c r="O177" s="671"/>
      <c r="P177" s="671"/>
      <c r="Q177" s="671"/>
      <c r="R177" s="671"/>
    </row>
    <row r="178" spans="1:18" s="212" customFormat="1" ht="15">
      <c r="A178" s="671"/>
      <c r="B178" s="671"/>
      <c r="C178" s="671"/>
      <c r="D178" s="671"/>
      <c r="E178" s="671"/>
      <c r="F178" s="671"/>
      <c r="G178" s="671"/>
      <c r="H178" s="671"/>
      <c r="I178" s="671"/>
      <c r="J178" s="671"/>
      <c r="K178" s="671"/>
      <c r="L178" s="671"/>
      <c r="M178" s="671"/>
      <c r="N178" s="671"/>
      <c r="O178" s="671"/>
      <c r="P178" s="671"/>
      <c r="Q178" s="671"/>
      <c r="R178" s="671"/>
    </row>
    <row r="179" spans="1:18" s="212" customFormat="1" ht="15">
      <c r="A179" s="671"/>
      <c r="B179" s="671"/>
      <c r="C179" s="671"/>
      <c r="D179" s="671"/>
      <c r="E179" s="671"/>
      <c r="F179" s="671"/>
      <c r="G179" s="671"/>
      <c r="H179" s="671"/>
      <c r="I179" s="671"/>
      <c r="J179" s="671"/>
      <c r="K179" s="671"/>
      <c r="L179" s="671"/>
      <c r="M179" s="671"/>
      <c r="N179" s="671"/>
      <c r="O179" s="671"/>
      <c r="P179" s="671"/>
      <c r="Q179" s="671"/>
      <c r="R179" s="671"/>
    </row>
    <row r="180" spans="1:18" s="212" customFormat="1" ht="15">
      <c r="A180" s="671"/>
      <c r="B180" s="671"/>
      <c r="C180" s="671"/>
      <c r="D180" s="671"/>
      <c r="E180" s="671"/>
      <c r="F180" s="671"/>
      <c r="G180" s="671"/>
      <c r="H180" s="671"/>
      <c r="I180" s="671"/>
      <c r="J180" s="671"/>
      <c r="K180" s="671"/>
      <c r="L180" s="671"/>
      <c r="M180" s="671"/>
      <c r="N180" s="671"/>
      <c r="O180" s="671"/>
      <c r="P180" s="671"/>
      <c r="Q180" s="671"/>
      <c r="R180" s="671"/>
    </row>
    <row r="181" spans="1:18" s="212" customFormat="1" ht="15">
      <c r="A181" s="671"/>
      <c r="B181" s="671"/>
      <c r="C181" s="671"/>
      <c r="D181" s="671"/>
      <c r="E181" s="671"/>
      <c r="F181" s="671"/>
      <c r="G181" s="671"/>
      <c r="H181" s="671"/>
      <c r="I181" s="671"/>
      <c r="J181" s="671"/>
      <c r="K181" s="671"/>
      <c r="L181" s="671"/>
      <c r="M181" s="671"/>
      <c r="N181" s="671"/>
      <c r="O181" s="671"/>
      <c r="P181" s="671"/>
      <c r="Q181" s="671"/>
      <c r="R181" s="671"/>
    </row>
    <row r="182" spans="1:18" s="212" customFormat="1" ht="15">
      <c r="A182" s="671"/>
      <c r="B182" s="671"/>
      <c r="C182" s="671"/>
      <c r="D182" s="671"/>
      <c r="E182" s="671"/>
      <c r="F182" s="671"/>
      <c r="G182" s="671"/>
      <c r="H182" s="671"/>
      <c r="I182" s="671"/>
      <c r="J182" s="671"/>
      <c r="K182" s="671"/>
      <c r="L182" s="671"/>
      <c r="M182" s="671"/>
      <c r="N182" s="671"/>
      <c r="O182" s="671"/>
      <c r="P182" s="671"/>
      <c r="Q182" s="671"/>
      <c r="R182" s="671"/>
    </row>
    <row r="183" spans="1:18" s="212" customFormat="1" ht="15">
      <c r="A183" s="671"/>
      <c r="B183" s="671"/>
      <c r="C183" s="671"/>
      <c r="D183" s="671"/>
      <c r="E183" s="671"/>
      <c r="F183" s="671"/>
      <c r="G183" s="671"/>
      <c r="H183" s="671"/>
      <c r="I183" s="671"/>
      <c r="J183" s="671"/>
      <c r="K183" s="671"/>
      <c r="L183" s="671"/>
      <c r="M183" s="671"/>
      <c r="N183" s="671"/>
      <c r="O183" s="671"/>
      <c r="P183" s="671"/>
      <c r="Q183" s="671"/>
      <c r="R183" s="671"/>
    </row>
    <row r="184" spans="1:18" s="212" customFormat="1" ht="15">
      <c r="A184" s="671"/>
      <c r="B184" s="671"/>
      <c r="C184" s="671"/>
      <c r="D184" s="671"/>
      <c r="E184" s="671"/>
      <c r="F184" s="671"/>
      <c r="G184" s="671"/>
      <c r="H184" s="671"/>
      <c r="I184" s="671"/>
      <c r="J184" s="671"/>
      <c r="K184" s="671"/>
      <c r="L184" s="671"/>
      <c r="M184" s="671"/>
      <c r="N184" s="671"/>
      <c r="O184" s="671"/>
      <c r="P184" s="671"/>
      <c r="Q184" s="671"/>
      <c r="R184" s="671"/>
    </row>
    <row r="185" spans="1:18" s="212" customFormat="1" ht="15">
      <c r="A185" s="671"/>
      <c r="B185" s="671"/>
      <c r="C185" s="671"/>
      <c r="D185" s="671"/>
      <c r="E185" s="671"/>
      <c r="F185" s="671"/>
      <c r="G185" s="671"/>
      <c r="H185" s="671"/>
      <c r="I185" s="671"/>
      <c r="J185" s="671"/>
      <c r="K185" s="671"/>
      <c r="L185" s="671"/>
      <c r="M185" s="671"/>
      <c r="N185" s="671"/>
      <c r="O185" s="671"/>
      <c r="P185" s="671"/>
      <c r="Q185" s="671"/>
      <c r="R185" s="671"/>
    </row>
    <row r="186" spans="1:18" s="212" customFormat="1" ht="15">
      <c r="A186" s="671"/>
      <c r="B186" s="671"/>
      <c r="C186" s="671"/>
      <c r="D186" s="671"/>
      <c r="E186" s="671"/>
      <c r="F186" s="671"/>
      <c r="G186" s="671"/>
      <c r="H186" s="671"/>
      <c r="I186" s="671"/>
      <c r="J186" s="671"/>
      <c r="K186" s="671"/>
      <c r="L186" s="671"/>
      <c r="M186" s="671"/>
      <c r="N186" s="671"/>
      <c r="O186" s="671"/>
      <c r="P186" s="671"/>
      <c r="Q186" s="671"/>
      <c r="R186" s="671"/>
    </row>
    <row r="187" spans="1:18" s="212" customFormat="1" ht="15">
      <c r="A187" s="671"/>
      <c r="B187" s="671"/>
      <c r="C187" s="671"/>
      <c r="D187" s="671"/>
      <c r="E187" s="671"/>
      <c r="F187" s="671"/>
      <c r="G187" s="671"/>
      <c r="H187" s="671"/>
      <c r="I187" s="671"/>
      <c r="J187" s="671"/>
      <c r="K187" s="671"/>
      <c r="L187" s="671"/>
      <c r="M187" s="671"/>
      <c r="N187" s="671"/>
      <c r="O187" s="671"/>
      <c r="P187" s="671"/>
      <c r="Q187" s="671"/>
      <c r="R187" s="671"/>
    </row>
    <row r="188" spans="1:18" s="212" customFormat="1" ht="15">
      <c r="A188" s="671"/>
      <c r="B188" s="671"/>
      <c r="C188" s="671"/>
      <c r="D188" s="671"/>
      <c r="E188" s="671"/>
      <c r="F188" s="671"/>
      <c r="G188" s="671"/>
      <c r="H188" s="671"/>
      <c r="I188" s="671"/>
      <c r="J188" s="671"/>
      <c r="K188" s="671"/>
      <c r="L188" s="671"/>
      <c r="M188" s="671"/>
      <c r="N188" s="671"/>
      <c r="O188" s="671"/>
      <c r="P188" s="671"/>
      <c r="Q188" s="671"/>
      <c r="R188" s="671"/>
    </row>
    <row r="189" spans="1:18" s="212" customFormat="1" ht="15">
      <c r="A189" s="671"/>
      <c r="B189" s="671"/>
      <c r="C189" s="671"/>
      <c r="D189" s="671"/>
      <c r="E189" s="671"/>
      <c r="F189" s="671"/>
      <c r="G189" s="671"/>
      <c r="H189" s="671"/>
      <c r="I189" s="671"/>
      <c r="J189" s="671"/>
      <c r="K189" s="671"/>
      <c r="L189" s="671"/>
      <c r="M189" s="671"/>
      <c r="N189" s="671"/>
      <c r="O189" s="671"/>
      <c r="P189" s="671"/>
      <c r="Q189" s="671"/>
      <c r="R189" s="671"/>
    </row>
    <row r="190" spans="1:18" s="212" customFormat="1" ht="15">
      <c r="A190" s="671"/>
      <c r="B190" s="671"/>
      <c r="C190" s="671"/>
      <c r="D190" s="671"/>
      <c r="E190" s="671"/>
      <c r="F190" s="671"/>
      <c r="G190" s="671"/>
      <c r="H190" s="671"/>
      <c r="I190" s="671"/>
      <c r="J190" s="671"/>
      <c r="K190" s="671"/>
      <c r="L190" s="671"/>
      <c r="M190" s="671"/>
      <c r="N190" s="671"/>
      <c r="O190" s="671"/>
      <c r="P190" s="671"/>
      <c r="Q190" s="671"/>
      <c r="R190" s="671"/>
    </row>
    <row r="191" spans="1:18" s="212" customFormat="1" ht="15">
      <c r="A191" s="671"/>
      <c r="B191" s="671"/>
      <c r="C191" s="671"/>
      <c r="D191" s="671"/>
      <c r="E191" s="671"/>
      <c r="F191" s="671"/>
      <c r="G191" s="671"/>
      <c r="H191" s="671"/>
      <c r="I191" s="671"/>
      <c r="J191" s="671"/>
      <c r="K191" s="671"/>
      <c r="L191" s="671"/>
      <c r="M191" s="671"/>
      <c r="N191" s="671"/>
      <c r="O191" s="671"/>
      <c r="P191" s="671"/>
      <c r="Q191" s="671"/>
      <c r="R191" s="671"/>
    </row>
    <row r="192" spans="1:18" s="212" customFormat="1" ht="15">
      <c r="A192" s="671"/>
      <c r="B192" s="671"/>
      <c r="C192" s="671"/>
      <c r="D192" s="671"/>
      <c r="E192" s="671"/>
      <c r="F192" s="671"/>
      <c r="G192" s="671"/>
      <c r="H192" s="671"/>
      <c r="I192" s="671"/>
      <c r="J192" s="671"/>
      <c r="K192" s="671"/>
      <c r="L192" s="671"/>
      <c r="M192" s="671"/>
      <c r="N192" s="671"/>
      <c r="O192" s="671"/>
      <c r="P192" s="671"/>
      <c r="Q192" s="671"/>
      <c r="R192" s="671"/>
    </row>
    <row r="193" spans="1:18" s="212" customFormat="1" ht="15">
      <c r="A193" s="671"/>
      <c r="B193" s="671"/>
      <c r="C193" s="671"/>
      <c r="D193" s="671"/>
      <c r="E193" s="671"/>
      <c r="F193" s="671"/>
      <c r="G193" s="671"/>
      <c r="H193" s="671"/>
      <c r="I193" s="671"/>
      <c r="J193" s="671"/>
      <c r="K193" s="671"/>
      <c r="L193" s="671"/>
      <c r="M193" s="671"/>
      <c r="N193" s="671"/>
      <c r="O193" s="671"/>
      <c r="P193" s="671"/>
      <c r="Q193" s="671"/>
      <c r="R193" s="671"/>
    </row>
    <row r="194" spans="1:18" s="212" customFormat="1" ht="15">
      <c r="A194" s="671"/>
      <c r="B194" s="671"/>
      <c r="C194" s="671"/>
      <c r="D194" s="671"/>
      <c r="E194" s="671"/>
      <c r="F194" s="671"/>
      <c r="G194" s="671"/>
      <c r="H194" s="671"/>
      <c r="I194" s="671"/>
      <c r="J194" s="671"/>
      <c r="K194" s="671"/>
      <c r="L194" s="671"/>
      <c r="M194" s="671"/>
      <c r="N194" s="671"/>
      <c r="O194" s="671"/>
      <c r="P194" s="671"/>
      <c r="Q194" s="671"/>
      <c r="R194" s="671"/>
    </row>
    <row r="195" spans="1:18" s="212" customFormat="1" ht="15">
      <c r="A195" s="671"/>
      <c r="B195" s="671"/>
      <c r="C195" s="671"/>
      <c r="D195" s="671"/>
      <c r="E195" s="671"/>
      <c r="F195" s="671"/>
      <c r="G195" s="671"/>
      <c r="H195" s="671"/>
      <c r="I195" s="671"/>
      <c r="J195" s="671"/>
      <c r="K195" s="671"/>
      <c r="L195" s="671"/>
      <c r="M195" s="671"/>
      <c r="N195" s="671"/>
      <c r="O195" s="671"/>
      <c r="P195" s="671"/>
      <c r="Q195" s="671"/>
      <c r="R195" s="671"/>
    </row>
    <row r="196" spans="1:18" s="212" customFormat="1" ht="15">
      <c r="A196" s="671"/>
      <c r="B196" s="671"/>
      <c r="C196" s="671"/>
      <c r="D196" s="671"/>
      <c r="E196" s="671"/>
      <c r="F196" s="671"/>
      <c r="G196" s="671"/>
      <c r="H196" s="671"/>
      <c r="I196" s="671"/>
      <c r="J196" s="671"/>
      <c r="K196" s="671"/>
      <c r="L196" s="671"/>
      <c r="M196" s="671"/>
      <c r="N196" s="671"/>
      <c r="O196" s="671"/>
      <c r="P196" s="671"/>
      <c r="Q196" s="671"/>
      <c r="R196" s="671"/>
    </row>
    <row r="197" spans="1:18" s="212" customFormat="1" ht="15">
      <c r="A197" s="671"/>
      <c r="B197" s="671"/>
      <c r="C197" s="671"/>
      <c r="D197" s="671"/>
      <c r="E197" s="671"/>
      <c r="F197" s="671"/>
      <c r="G197" s="671"/>
      <c r="H197" s="671"/>
      <c r="I197" s="671"/>
      <c r="J197" s="671"/>
      <c r="K197" s="671"/>
      <c r="L197" s="671"/>
      <c r="M197" s="671"/>
      <c r="N197" s="671"/>
      <c r="O197" s="671"/>
      <c r="P197" s="671"/>
      <c r="Q197" s="671"/>
      <c r="R197" s="671"/>
    </row>
    <row r="198" spans="1:18" s="212" customFormat="1" ht="15">
      <c r="A198" s="671"/>
      <c r="B198" s="671"/>
      <c r="C198" s="671"/>
      <c r="D198" s="671"/>
      <c r="E198" s="671"/>
      <c r="F198" s="671"/>
      <c r="G198" s="671"/>
      <c r="H198" s="671"/>
      <c r="I198" s="671"/>
      <c r="J198" s="671"/>
      <c r="K198" s="671"/>
      <c r="L198" s="671"/>
      <c r="M198" s="671"/>
      <c r="N198" s="671"/>
      <c r="O198" s="671"/>
      <c r="P198" s="671"/>
      <c r="Q198" s="671"/>
      <c r="R198" s="671"/>
    </row>
    <row r="199" spans="1:18" s="212" customFormat="1" ht="15"/>
    <row r="200" spans="1:18" s="212" customFormat="1" ht="15"/>
    <row r="201" spans="1:18" s="212" customFormat="1" ht="15"/>
    <row r="202" spans="1:18" s="212" customFormat="1" ht="15"/>
    <row r="203" spans="1:18" s="212" customFormat="1" ht="15"/>
    <row r="204" spans="1:18" s="212" customFormat="1" ht="15"/>
    <row r="205" spans="1:18" s="212" customFormat="1" ht="15"/>
    <row r="206" spans="1:18" s="212" customFormat="1" ht="15"/>
    <row r="207" spans="1:18" s="212" customFormat="1" ht="15"/>
    <row r="208" spans="1:18" s="212" customFormat="1" ht="15"/>
    <row r="209" s="212" customFormat="1" ht="15"/>
    <row r="210" s="212" customFormat="1" ht="15"/>
    <row r="211" s="212" customFormat="1" ht="15"/>
    <row r="212" s="212" customFormat="1" ht="15"/>
    <row r="213" s="212" customFormat="1" ht="15"/>
    <row r="214" s="212" customFormat="1" ht="15"/>
    <row r="215" s="212" customFormat="1" ht="15"/>
    <row r="216" s="212" customFormat="1" ht="15"/>
    <row r="217" s="212" customFormat="1" ht="15"/>
    <row r="218" s="212" customFormat="1" ht="15"/>
    <row r="219" s="212" customFormat="1" ht="15"/>
    <row r="220" s="212" customFormat="1" ht="15"/>
    <row r="221" s="212" customFormat="1" ht="15"/>
    <row r="222" s="212" customFormat="1" ht="15"/>
    <row r="223" s="212" customFormat="1" ht="15"/>
    <row r="224" s="212" customFormat="1" ht="15"/>
    <row r="225" s="212" customFormat="1" ht="15"/>
    <row r="226" s="212" customFormat="1" ht="15"/>
    <row r="227" s="212" customFormat="1" ht="15"/>
    <row r="228" s="212" customFormat="1" ht="15"/>
    <row r="229" s="212" customFormat="1" ht="15"/>
    <row r="230" s="212" customFormat="1" ht="15"/>
    <row r="231" s="212" customFormat="1" ht="15"/>
    <row r="232" s="212" customFormat="1" ht="15"/>
    <row r="233" s="212" customFormat="1" ht="15"/>
    <row r="234" s="212" customFormat="1" ht="15"/>
    <row r="235" s="212" customFormat="1" ht="15"/>
    <row r="236" s="212" customFormat="1" ht="15"/>
    <row r="237" s="212" customFormat="1" ht="15"/>
    <row r="238" s="212" customFormat="1" ht="15"/>
    <row r="239" s="212" customFormat="1" ht="15"/>
    <row r="240" s="212" customFormat="1" ht="15"/>
    <row r="241" s="212" customFormat="1" ht="15"/>
    <row r="242" s="212" customFormat="1" ht="15"/>
    <row r="243" s="212" customFormat="1" ht="15"/>
    <row r="244" s="212" customFormat="1" ht="15"/>
    <row r="245" s="212" customFormat="1" ht="15"/>
    <row r="246" s="212" customFormat="1" ht="15"/>
    <row r="247" s="212" customFormat="1" ht="15"/>
    <row r="248" s="212" customFormat="1" ht="15"/>
    <row r="249" s="212" customFormat="1" ht="15"/>
    <row r="250" s="212" customFormat="1" ht="15"/>
    <row r="251" s="212" customFormat="1" ht="15"/>
    <row r="252" s="212" customFormat="1" ht="15"/>
    <row r="253" s="212" customFormat="1" ht="15"/>
    <row r="254" s="212" customFormat="1" ht="15"/>
    <row r="255" s="212" customFormat="1" ht="15"/>
    <row r="256" s="212" customFormat="1" ht="15"/>
    <row r="257" s="212" customFormat="1" ht="15"/>
    <row r="258" s="212" customFormat="1" ht="15"/>
    <row r="259" s="212" customFormat="1" ht="15"/>
    <row r="260" s="212" customFormat="1" ht="15"/>
    <row r="261" s="212" customFormat="1" ht="15"/>
    <row r="262" s="212" customFormat="1" ht="15"/>
    <row r="263" s="212" customFormat="1" ht="15"/>
    <row r="264" s="212" customFormat="1" ht="15"/>
    <row r="265" s="212" customFormat="1" ht="15"/>
    <row r="266" s="212" customFormat="1" ht="15"/>
    <row r="267" s="212" customFormat="1" ht="15"/>
    <row r="268" s="212" customFormat="1" ht="15"/>
    <row r="269" s="212" customFormat="1" ht="15"/>
    <row r="270" s="212" customFormat="1" ht="15"/>
    <row r="271" s="212" customFormat="1" ht="15"/>
    <row r="272" s="212" customFormat="1" ht="15"/>
    <row r="273" s="212" customFormat="1" ht="15"/>
    <row r="274" s="212" customFormat="1" ht="15"/>
    <row r="275" s="212" customFormat="1" ht="15"/>
    <row r="276" s="212" customFormat="1" ht="15"/>
    <row r="277" s="212" customFormat="1" ht="15"/>
    <row r="278" s="212" customFormat="1" ht="15"/>
    <row r="279" s="212" customFormat="1" ht="15"/>
    <row r="280" s="212" customFormat="1" ht="15"/>
    <row r="281" s="212" customFormat="1" ht="15"/>
    <row r="282" s="212" customFormat="1" ht="15"/>
    <row r="283" s="212" customFormat="1" ht="15"/>
    <row r="284" s="212" customFormat="1" ht="15"/>
    <row r="285" s="212" customFormat="1" ht="15"/>
  </sheetData>
  <mergeCells count="1">
    <mergeCell ref="A37:N39"/>
  </mergeCells>
  <phoneticPr fontId="10" type="noConversion"/>
  <pageMargins left="0.75" right="0.75" top="1" bottom="1" header="0.5" footer="0.5"/>
  <pageSetup scale="70" orientation="portrait" r:id="rId1"/>
  <headerFooter alignWithMargins="0">
    <oddHeader>&amp;L&amp;"Arial,Bold"&amp;16&amp;A&amp;C&amp;"Arial,Bold"&amp;16&amp;F</oddHead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46"/>
  <sheetViews>
    <sheetView topLeftCell="A25" zoomScaleNormal="100" workbookViewId="0">
      <selection activeCell="A35" sqref="A35:A38"/>
    </sheetView>
  </sheetViews>
  <sheetFormatPr defaultColWidth="9.140625" defaultRowHeight="12.75"/>
  <cols>
    <col min="1" max="1" width="59.42578125" style="587" customWidth="1"/>
    <col min="2" max="2" width="9.140625" style="581" customWidth="1"/>
    <col min="3" max="3" width="3.85546875" style="561" customWidth="1"/>
    <col min="4" max="4" width="59.42578125" style="561" customWidth="1"/>
    <col min="5" max="16384" width="9.140625" style="561"/>
  </cols>
  <sheetData>
    <row r="1" spans="1:5" s="559" customFormat="1" ht="15.75" thickBot="1">
      <c r="A1" s="605" t="s">
        <v>540</v>
      </c>
      <c r="B1" s="652" t="str">
        <f>+SCHEDAAA!E1</f>
        <v>00</v>
      </c>
      <c r="D1" s="625">
        <f>+SCHEDAAA!C3</f>
        <v>0</v>
      </c>
    </row>
    <row r="2" spans="1:5">
      <c r="A2" s="699" t="str">
        <f>SCHEDAAA!F1</f>
        <v>Budget Period FY 2024</v>
      </c>
    </row>
    <row r="3" spans="1:5">
      <c r="A3" s="582" t="s">
        <v>499</v>
      </c>
      <c r="B3" s="560"/>
      <c r="D3" s="584" t="s">
        <v>311</v>
      </c>
      <c r="E3" s="560"/>
    </row>
    <row r="4" spans="1:5" s="563" customFormat="1" ht="38.25">
      <c r="A4" s="983" t="s">
        <v>679</v>
      </c>
      <c r="B4" s="562" t="str">
        <f>IF(AND(SCHEDAAA!N37=SCHEDAAA!J13,SCHEDAAA!N41=SCHEDAAA!J13),"OK","Check")</f>
        <v>OK</v>
      </c>
      <c r="D4" s="585" t="s">
        <v>3</v>
      </c>
      <c r="E4" s="576"/>
    </row>
    <row r="5" spans="1:5" s="563" customFormat="1" ht="25.5">
      <c r="A5" s="566" t="s">
        <v>680</v>
      </c>
      <c r="B5" s="565" t="str">
        <f>IF(SCHEDAAA!N25=SCHEDAAA!K49,"OK","Check")</f>
        <v>OK</v>
      </c>
      <c r="D5" s="586" t="s">
        <v>0</v>
      </c>
      <c r="E5" s="577" t="str">
        <f>IF(VERMTCH!E13&lt;VERMTCH!E12*-0.4,"Check","OK")</f>
        <v>OK</v>
      </c>
    </row>
    <row r="6" spans="1:5" s="563" customFormat="1" ht="35.25" customHeight="1">
      <c r="A6" s="564" t="s">
        <v>501</v>
      </c>
      <c r="B6" s="565" t="str">
        <f>IF(SCHEDAAA!D25&gt;=SCHEDAAA!D32/3,"OK","Check")</f>
        <v>OK</v>
      </c>
      <c r="D6" s="585" t="s">
        <v>2</v>
      </c>
      <c r="E6" s="576"/>
    </row>
    <row r="7" spans="1:5">
      <c r="D7" s="586" t="s">
        <v>490</v>
      </c>
      <c r="E7" s="577" t="str">
        <f>IF(VERMTCH!E13=0,"OK",IF(VERMTCH!E13&lt;&gt;0,IF(AND(VERMTCH!F24&gt;0,VERMTCH!E24&gt;0),"CHECK","OK")))</f>
        <v>OK</v>
      </c>
    </row>
    <row r="8" spans="1:5" ht="25.5">
      <c r="A8" s="583" t="s">
        <v>500</v>
      </c>
      <c r="B8" s="560"/>
      <c r="D8" s="578" t="s">
        <v>1</v>
      </c>
      <c r="E8" s="579" t="str">
        <f>IF(VERMTCH!F13&lt;VERMTCH!F12*-0.4,"Check","OK")</f>
        <v>OK</v>
      </c>
    </row>
    <row r="9" spans="1:5" s="563" customFormat="1" ht="51">
      <c r="A9" s="983" t="s">
        <v>502</v>
      </c>
      <c r="B9" s="562" t="str">
        <f>IF(AND(IIIB!Z44=IIIB!W9,IIIB!AA50=IIIB!W9,IIIB!W57=IIIB!W9),"OK","Check")</f>
        <v>OK</v>
      </c>
      <c r="D9" s="578" t="s">
        <v>545</v>
      </c>
      <c r="E9" s="579" t="str">
        <f>IF(VERMTCH!H17&lt;=VERMTCH!H12*0.1,"OK","Check")</f>
        <v>OK</v>
      </c>
    </row>
    <row r="10" spans="1:5" s="563" customFormat="1" ht="38.25">
      <c r="A10" s="566" t="s">
        <v>503</v>
      </c>
      <c r="B10" s="565" t="str">
        <f>IF(IIIB!W9=IIIB!Z44,"OK","CHECK")</f>
        <v>OK</v>
      </c>
      <c r="D10" s="982" t="s">
        <v>692</v>
      </c>
      <c r="E10" s="580" t="str">
        <f>IF(VERMTCH!I78+VERMTCH!I79=VERMTCH!I81,"OK","Check")</f>
        <v>OK</v>
      </c>
    </row>
    <row r="11" spans="1:5" s="563" customFormat="1" ht="25.5">
      <c r="A11" s="566" t="s">
        <v>574</v>
      </c>
      <c r="B11" s="565" t="str">
        <f>IF(IIIB!C13&gt;=VERMTCH!C38,"OK","Check")</f>
        <v>OK</v>
      </c>
      <c r="D11" s="982" t="s">
        <v>693</v>
      </c>
      <c r="E11" s="580" t="str">
        <f>IF(VERMTCH!E69+VERMTCH!F69&gt;=0,"OK","Check")</f>
        <v>OK</v>
      </c>
    </row>
    <row r="12" spans="1:5" s="563" customFormat="1" ht="25.5">
      <c r="A12" s="564" t="s">
        <v>504</v>
      </c>
      <c r="B12" s="565" t="str">
        <f>IF(IIIB!AE10=1,"OK","Check")</f>
        <v>Check</v>
      </c>
      <c r="D12" s="982" t="s">
        <v>694</v>
      </c>
      <c r="E12" s="580" t="str">
        <f>IF(VERMTCH!I54=VERMTCH!I52,"OK","Check match")</f>
        <v>OK</v>
      </c>
    </row>
    <row r="13" spans="1:5" ht="25.5">
      <c r="A13" s="564" t="s">
        <v>701</v>
      </c>
      <c r="B13" s="565" t="str">
        <f>IF(IIIB!AE24=1,"OK","Check")</f>
        <v>Check</v>
      </c>
      <c r="D13" s="982" t="s">
        <v>695</v>
      </c>
      <c r="E13" s="580" t="str">
        <f>IF(VERMTCH!I40=VERMTCH!I41,"OK","Check")</f>
        <v>OK</v>
      </c>
    </row>
    <row r="14" spans="1:5">
      <c r="D14" s="587"/>
      <c r="E14" s="581"/>
    </row>
    <row r="15" spans="1:5" s="563" customFormat="1">
      <c r="A15" s="583" t="s">
        <v>494</v>
      </c>
      <c r="B15" s="560"/>
      <c r="D15" s="640"/>
      <c r="E15" s="641"/>
    </row>
    <row r="16" spans="1:5" s="563" customFormat="1" ht="63.75">
      <c r="A16" s="566" t="s">
        <v>681</v>
      </c>
      <c r="B16" s="565" t="str">
        <f>IF(AND(IIIC!BB11=IIIC!BF53,IIIC!BF53=IIIC!BB11,IIIC!BB65=IIIC!BB11),"OK","Check")</f>
        <v>OK</v>
      </c>
      <c r="D16" s="640"/>
      <c r="E16" s="641"/>
    </row>
    <row r="17" spans="1:5" s="563" customFormat="1" ht="25.5">
      <c r="A17" s="564" t="s">
        <v>682</v>
      </c>
      <c r="B17" s="565" t="str">
        <f>IF(IIIC!BB13=IIIC!BB65+IIIC!BC65,"OK","Check")</f>
        <v>OK</v>
      </c>
      <c r="D17" s="578" t="s">
        <v>546</v>
      </c>
      <c r="E17" s="580" t="str">
        <f>IF(VERMTCH!I13=0,"OK","ChecK")</f>
        <v>OK</v>
      </c>
    </row>
    <row r="18" spans="1:5" s="563" customFormat="1" ht="25.5">
      <c r="A18" s="564" t="s">
        <v>683</v>
      </c>
      <c r="B18" s="565" t="str">
        <f>IF(IIIC!AE17=1,"OK","Check")</f>
        <v>Check</v>
      </c>
      <c r="D18" s="640"/>
      <c r="E18" s="641"/>
    </row>
    <row r="19" spans="1:5" s="563" customFormat="1" ht="57.75" customHeight="1">
      <c r="A19" s="564" t="s">
        <v>684</v>
      </c>
      <c r="B19" s="565" t="str">
        <f>IF(IIIC!AE29=1,"OK","Check")</f>
        <v>Check</v>
      </c>
      <c r="D19" s="640"/>
      <c r="E19" s="641"/>
    </row>
    <row r="20" spans="1:5" s="563" customFormat="1" ht="63.75">
      <c r="A20" s="566" t="s">
        <v>685</v>
      </c>
      <c r="B20" s="565" t="str">
        <f>IF(AND(IIIC!BK11=IIIC!BN54,IIIC!BK11=IIIC!BL67,IIIC!BK11=IIIC!BO60),"OK","Check")</f>
        <v>OK</v>
      </c>
      <c r="D20" s="982" t="s">
        <v>696</v>
      </c>
      <c r="E20" s="623">
        <f>+VERMTCH!C38</f>
        <v>0</v>
      </c>
    </row>
    <row r="21" spans="1:5" s="563" customFormat="1" ht="38.25">
      <c r="A21" s="566" t="s">
        <v>686</v>
      </c>
      <c r="B21" s="567" t="str">
        <f>IF(IIIC!BK15=IIIC!BL67+IIIC!BM67+IIIC!BK67,"OK","Check")</f>
        <v>OK</v>
      </c>
      <c r="D21" s="982" t="s">
        <v>697</v>
      </c>
      <c r="E21" s="624">
        <f>+VERMTCH!I40</f>
        <v>0</v>
      </c>
    </row>
    <row r="22" spans="1:5" s="563" customFormat="1" ht="25.5">
      <c r="A22" s="564" t="s">
        <v>687</v>
      </c>
      <c r="B22" s="565" t="str">
        <f>IF(IIIC!AN17=1,"OK","Check")</f>
        <v>Check</v>
      </c>
      <c r="D22" s="982" t="s">
        <v>698</v>
      </c>
      <c r="E22" s="624">
        <f>+VERMTCH!I52</f>
        <v>0</v>
      </c>
    </row>
    <row r="23" spans="1:5" s="563" customFormat="1" ht="25.5">
      <c r="A23" s="564" t="s">
        <v>688</v>
      </c>
      <c r="B23" s="565" t="str">
        <f>IF(IIIC!AN29=1,"OK","Check")</f>
        <v>Check</v>
      </c>
      <c r="D23" s="982" t="s">
        <v>699</v>
      </c>
      <c r="E23" s="624">
        <f>+VERMTCH!I32</f>
        <v>0</v>
      </c>
    </row>
    <row r="24" spans="1:5" s="558" customFormat="1">
      <c r="A24" s="568"/>
      <c r="B24" s="569"/>
      <c r="D24" s="578" t="s">
        <v>523</v>
      </c>
      <c r="E24" s="624">
        <f>+VERMTCH!C21</f>
        <v>0</v>
      </c>
    </row>
    <row r="25" spans="1:5" s="558" customFormat="1">
      <c r="A25" s="570" t="s">
        <v>495</v>
      </c>
      <c r="B25" s="571"/>
      <c r="D25" s="583" t="s">
        <v>497</v>
      </c>
      <c r="E25" s="560"/>
    </row>
    <row r="26" spans="1:5" s="558" customFormat="1" ht="38.25">
      <c r="A26" s="572" t="s">
        <v>505</v>
      </c>
      <c r="B26" s="573" t="str">
        <f>IF(VERMTCH!E13&lt;=0,"OK",IF(AND(VERMTCH!E13&gt;0,VERMTCH!E24=0),"OK","Check"))</f>
        <v>OK</v>
      </c>
      <c r="D26" s="566" t="s">
        <v>700</v>
      </c>
      <c r="E26" s="565" t="str">
        <f>IF(AND(IIID!Y46=IIID!V10),"OK","Check")</f>
        <v>OK</v>
      </c>
    </row>
    <row r="27" spans="1:5" ht="38.25">
      <c r="A27" s="572" t="s">
        <v>510</v>
      </c>
      <c r="B27" s="573" t="str">
        <f>IF(VERMTCH!F13&lt;=0,"OK",IF(AND(VERMTCH!F13&gt;0,VERMTCH!F24=0),"OK","Check"))</f>
        <v>OK</v>
      </c>
      <c r="D27" s="575" t="s">
        <v>506</v>
      </c>
      <c r="E27" s="565" t="str">
        <f>IF(IIID!AF10=1,"OK","Check")</f>
        <v>Check</v>
      </c>
    </row>
    <row r="28" spans="1:5" ht="25.5">
      <c r="D28" s="564" t="s">
        <v>507</v>
      </c>
      <c r="E28" s="565" t="str">
        <f>IF(IIID!AF18=1,"OK","Check")</f>
        <v>Check</v>
      </c>
    </row>
    <row r="29" spans="1:5">
      <c r="D29" s="639"/>
      <c r="E29" s="565"/>
    </row>
    <row r="30" spans="1:5" s="563" customFormat="1" ht="38.25">
      <c r="A30" s="583" t="s">
        <v>496</v>
      </c>
      <c r="B30" s="560"/>
      <c r="D30" s="566" t="s">
        <v>547</v>
      </c>
      <c r="E30" s="565" t="str">
        <f>IF(IIID!Y46&gt;IIID!V10,"check","OK")</f>
        <v>OK</v>
      </c>
    </row>
    <row r="31" spans="1:5" s="563" customFormat="1" ht="38.25">
      <c r="A31" s="566" t="s">
        <v>689</v>
      </c>
      <c r="B31" s="565" t="str">
        <f>IF(IIIC!BK13+IIIC!BK14=IIIC!BN35,"OK","CHECK")</f>
        <v>OK</v>
      </c>
      <c r="D31" s="583" t="s">
        <v>498</v>
      </c>
      <c r="E31" s="560"/>
    </row>
    <row r="32" spans="1:5" s="563" customFormat="1" ht="38.25">
      <c r="A32" s="564" t="s">
        <v>691</v>
      </c>
      <c r="B32" s="565" t="str">
        <f>IF(IIIC!I42&gt;VERMTCH!I34,"CHECK","OK")</f>
        <v>OK</v>
      </c>
      <c r="D32" s="566" t="s">
        <v>703</v>
      </c>
      <c r="E32" s="567" t="str">
        <f>IF(AND(IIIE!V8=IIIE!Y48),"OK","Check")</f>
        <v>OK</v>
      </c>
    </row>
    <row r="33" spans="1:5" s="563" customFormat="1" ht="25.5">
      <c r="A33" s="564" t="s">
        <v>690</v>
      </c>
      <c r="B33" s="565" t="str">
        <f>IF(VERMTCH!I36&lt;0,"CHECK","OK")</f>
        <v>OK</v>
      </c>
      <c r="C33" s="574"/>
      <c r="D33" s="566" t="s">
        <v>708</v>
      </c>
      <c r="E33" s="567" t="str">
        <f>IF(IIIE!Y22=IIIE!V59,"OK","Check")</f>
        <v>OK</v>
      </c>
    </row>
    <row r="34" spans="1:5" ht="25.5">
      <c r="A34" s="589" t="s">
        <v>407</v>
      </c>
      <c r="B34" s="569"/>
      <c r="D34" s="564" t="s">
        <v>508</v>
      </c>
      <c r="E34" s="567" t="str">
        <f>IF(IIIE!AE10=1,"OK","Check")</f>
        <v>Check</v>
      </c>
    </row>
    <row r="35" spans="1:5" ht="25.5">
      <c r="A35" s="588"/>
      <c r="D35" s="564" t="s">
        <v>707</v>
      </c>
      <c r="E35" s="567" t="str">
        <f>IF(IIIE!AE21=1,"OK","Check")</f>
        <v>Check</v>
      </c>
    </row>
    <row r="36" spans="1:5" s="563" customFormat="1"/>
    <row r="37" spans="1:5" s="563" customFormat="1">
      <c r="A37" s="889"/>
    </row>
    <row r="38" spans="1:5" s="563" customFormat="1">
      <c r="A38" s="559"/>
    </row>
    <row r="39" spans="1:5" s="563" customFormat="1"/>
    <row r="40" spans="1:5" s="563" customFormat="1"/>
    <row r="43" spans="1:5" s="563" customFormat="1"/>
    <row r="44" spans="1:5" s="563" customFormat="1"/>
    <row r="45" spans="1:5" s="563" customFormat="1"/>
    <row r="46" spans="1:5" s="563" customFormat="1"/>
  </sheetData>
  <phoneticPr fontId="10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IW52"/>
  <sheetViews>
    <sheetView workbookViewId="0">
      <selection activeCell="A26" sqref="A26"/>
    </sheetView>
  </sheetViews>
  <sheetFormatPr defaultColWidth="8.42578125" defaultRowHeight="12.75"/>
  <cols>
    <col min="1" max="1" width="52.140625" style="3" customWidth="1"/>
    <col min="2" max="2" width="14.5703125" style="3" customWidth="1"/>
    <col min="3" max="5" width="12.5703125" style="3" customWidth="1"/>
    <col min="6" max="6" width="11.42578125" style="3" customWidth="1"/>
    <col min="7" max="7" width="13.5703125" style="3" customWidth="1"/>
    <col min="8" max="8" width="13.7109375" style="3" customWidth="1"/>
    <col min="9" max="9" width="13.5703125" style="3" customWidth="1"/>
    <col min="10" max="10" width="12.28515625" style="3" customWidth="1"/>
    <col min="11" max="11" width="16" style="3" customWidth="1"/>
    <col min="12" max="12" width="13.7109375" style="3" customWidth="1"/>
    <col min="13" max="14" width="11.85546875" style="3" customWidth="1"/>
    <col min="15" max="15" width="13.140625" style="3" customWidth="1"/>
    <col min="16" max="16" width="16.28515625" style="3" customWidth="1"/>
    <col min="17" max="17" width="15" style="3" customWidth="1"/>
    <col min="18" max="20" width="15.42578125" style="3" customWidth="1"/>
    <col min="21" max="21" width="12.7109375" style="3" customWidth="1"/>
    <col min="22" max="16384" width="8.42578125" style="3"/>
  </cols>
  <sheetData>
    <row r="1" spans="1:257" ht="19.5" thickBot="1">
      <c r="A1" s="46" t="s">
        <v>251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51" t="str">
        <f>SCHEDAAA!F1</f>
        <v>Budget Period FY 2024</v>
      </c>
      <c r="Q1" s="4"/>
      <c r="R1" s="646" t="str">
        <f>SCHEDAAA!N6</f>
        <v>00</v>
      </c>
      <c r="S1" s="88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</row>
    <row r="2" spans="1:257" ht="21" customHeight="1" thickBot="1">
      <c r="A2" s="324" t="s">
        <v>560</v>
      </c>
      <c r="C2" s="329"/>
      <c r="D2" s="650" t="str">
        <f>+SCHEDAAA!C2</f>
        <v xml:space="preserve"> 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8</v>
      </c>
      <c r="S2" s="139"/>
    </row>
    <row r="3" spans="1:257" ht="19.5" customHeight="1" thickBot="1">
      <c r="A3" s="331" t="s">
        <v>559</v>
      </c>
      <c r="D3" s="651">
        <f>+SCHEDAAA!C3</f>
        <v>0</v>
      </c>
      <c r="R3" s="123">
        <f ca="1">NOW()</f>
        <v>45132.370293749998</v>
      </c>
      <c r="S3" s="886"/>
      <c r="T3" s="4"/>
      <c r="U3" s="4"/>
    </row>
    <row r="4" spans="1:257">
      <c r="A4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S4" s="226"/>
      <c r="T4" s="4"/>
      <c r="U4" s="4"/>
    </row>
    <row r="5" spans="1:257">
      <c r="A5" s="55" t="s">
        <v>252</v>
      </c>
      <c r="B5" s="55"/>
      <c r="C5" s="55" t="s">
        <v>462</v>
      </c>
      <c r="D5" s="55" t="s">
        <v>462</v>
      </c>
      <c r="E5" s="55" t="s">
        <v>332</v>
      </c>
      <c r="F5" s="55"/>
      <c r="G5" s="80" t="s">
        <v>253</v>
      </c>
      <c r="H5" s="55" t="s">
        <v>181</v>
      </c>
      <c r="I5" s="80" t="s">
        <v>254</v>
      </c>
      <c r="J5" s="55" t="s">
        <v>79</v>
      </c>
      <c r="K5" s="80" t="s">
        <v>255</v>
      </c>
      <c r="L5" s="80" t="s">
        <v>110</v>
      </c>
      <c r="M5" s="55" t="s">
        <v>256</v>
      </c>
      <c r="N5" s="55"/>
      <c r="O5" s="55"/>
      <c r="P5" s="692" t="s">
        <v>618</v>
      </c>
      <c r="Q5" s="55"/>
      <c r="R5" s="79" t="s">
        <v>8</v>
      </c>
      <c r="S5" s="79"/>
      <c r="T5" s="35"/>
      <c r="U5"/>
    </row>
    <row r="6" spans="1:257">
      <c r="A6" s="104" t="s">
        <v>8</v>
      </c>
      <c r="B6" s="37" t="s">
        <v>90</v>
      </c>
      <c r="C6" s="37" t="s">
        <v>101</v>
      </c>
      <c r="D6" s="27" t="s">
        <v>331</v>
      </c>
      <c r="E6" s="27" t="s">
        <v>331</v>
      </c>
      <c r="F6" s="27" t="s">
        <v>489</v>
      </c>
      <c r="G6" s="27" t="s">
        <v>99</v>
      </c>
      <c r="H6" s="37" t="s">
        <v>185</v>
      </c>
      <c r="I6" s="37" t="s">
        <v>257</v>
      </c>
      <c r="J6" s="37" t="s">
        <v>258</v>
      </c>
      <c r="K6" s="27" t="s">
        <v>259</v>
      </c>
      <c r="L6" s="37" t="s">
        <v>103</v>
      </c>
      <c r="M6" s="37" t="s">
        <v>260</v>
      </c>
      <c r="N6" s="27" t="s">
        <v>33</v>
      </c>
      <c r="O6" s="37" t="s">
        <v>49</v>
      </c>
      <c r="P6" s="692" t="s">
        <v>619</v>
      </c>
      <c r="Q6" s="27"/>
      <c r="R6" s="80"/>
      <c r="S6" s="80"/>
      <c r="T6" s="35"/>
      <c r="U6" s="35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  <c r="IW6" s="42"/>
    </row>
    <row r="7" spans="1:257" ht="13.5" thickBot="1">
      <c r="A7" s="55"/>
      <c r="B7" s="37"/>
      <c r="C7" s="37"/>
      <c r="D7" s="27"/>
      <c r="E7" s="27"/>
      <c r="F7" s="55"/>
      <c r="G7" s="27"/>
      <c r="H7" s="37" t="s">
        <v>99</v>
      </c>
      <c r="I7" s="37" t="s">
        <v>99</v>
      </c>
      <c r="J7" s="37" t="s">
        <v>99</v>
      </c>
      <c r="K7" s="37" t="s">
        <v>621</v>
      </c>
      <c r="L7" s="37" t="s">
        <v>101</v>
      </c>
      <c r="M7" s="37" t="s">
        <v>102</v>
      </c>
      <c r="N7" s="27" t="s">
        <v>103</v>
      </c>
      <c r="O7" s="27"/>
      <c r="P7" s="692" t="s">
        <v>620</v>
      </c>
      <c r="Q7" s="37" t="s">
        <v>261</v>
      </c>
      <c r="R7" s="55" t="s">
        <v>509</v>
      </c>
      <c r="S7" s="138"/>
      <c r="T7" s="35"/>
      <c r="U7" s="35"/>
      <c r="V7" s="14"/>
      <c r="W7" s="14"/>
      <c r="X7" s="14"/>
      <c r="Y7" s="14"/>
      <c r="Z7" s="14"/>
    </row>
    <row r="8" spans="1:257">
      <c r="A8" s="53" t="s">
        <v>262</v>
      </c>
      <c r="B8" s="379">
        <v>1</v>
      </c>
      <c r="C8" s="379">
        <v>2</v>
      </c>
      <c r="D8" s="379">
        <v>3</v>
      </c>
      <c r="E8" s="379">
        <v>4</v>
      </c>
      <c r="F8" s="379">
        <v>5</v>
      </c>
      <c r="G8" s="379">
        <v>6</v>
      </c>
      <c r="H8" s="379">
        <v>7</v>
      </c>
      <c r="I8" s="379">
        <v>8</v>
      </c>
      <c r="J8" s="379">
        <v>9</v>
      </c>
      <c r="K8" s="379">
        <v>10</v>
      </c>
      <c r="L8" s="379">
        <v>11</v>
      </c>
      <c r="M8" s="379">
        <v>12</v>
      </c>
      <c r="N8" s="379">
        <v>13</v>
      </c>
      <c r="O8" s="379">
        <v>14</v>
      </c>
      <c r="P8" s="693">
        <v>15</v>
      </c>
      <c r="Q8" s="379">
        <v>16</v>
      </c>
      <c r="R8" s="379">
        <v>17</v>
      </c>
      <c r="S8" s="379"/>
      <c r="T8" s="872"/>
      <c r="U8" s="873"/>
      <c r="V8" s="14"/>
      <c r="W8" s="14"/>
      <c r="X8" s="14"/>
      <c r="Y8" s="14"/>
      <c r="Z8" s="14"/>
    </row>
    <row r="9" spans="1:257">
      <c r="A9" s="27" t="s">
        <v>263</v>
      </c>
      <c r="B9" s="88">
        <f>SCHEDAAA!D12</f>
        <v>0</v>
      </c>
      <c r="C9" s="107"/>
      <c r="D9" s="107"/>
      <c r="E9" s="107"/>
      <c r="F9" s="107"/>
      <c r="G9" s="107"/>
      <c r="H9" s="107"/>
      <c r="I9" s="108">
        <f>SCHEDAAA!C15</f>
        <v>0</v>
      </c>
      <c r="J9" s="108">
        <f>SCHEDAAA!C16</f>
        <v>0</v>
      </c>
      <c r="K9" s="88">
        <f>SCHEDAAA!D18</f>
        <v>0</v>
      </c>
      <c r="L9" s="107"/>
      <c r="M9" s="88">
        <f>SCHEDAAA!C21</f>
        <v>0</v>
      </c>
      <c r="N9" s="88">
        <f>SCHEDAAA!C22</f>
        <v>0</v>
      </c>
      <c r="O9" s="88">
        <f>SCHEDAAA!C23</f>
        <v>0</v>
      </c>
      <c r="P9" s="694">
        <f>SCHEDAAA!C22+SCHEDAAA!C23</f>
        <v>0</v>
      </c>
      <c r="Q9" s="88">
        <f>SCHEDAAA!D32</f>
        <v>0</v>
      </c>
      <c r="R9" s="222"/>
      <c r="S9" s="217"/>
      <c r="T9" s="874"/>
      <c r="U9" s="875"/>
      <c r="V9" s="14"/>
      <c r="W9" s="14"/>
      <c r="X9" s="14"/>
      <c r="Y9" s="14"/>
      <c r="Z9" s="14"/>
    </row>
    <row r="10" spans="1:257" ht="15">
      <c r="A10" s="27" t="s">
        <v>264</v>
      </c>
      <c r="B10" s="88">
        <f>IIIB!C59</f>
        <v>0</v>
      </c>
      <c r="C10" s="107"/>
      <c r="D10" s="107"/>
      <c r="E10" s="107"/>
      <c r="F10" s="107"/>
      <c r="G10" s="88">
        <f>IIIB!E59</f>
        <v>0</v>
      </c>
      <c r="H10" s="88">
        <f>IIIB!F59</f>
        <v>0</v>
      </c>
      <c r="I10" s="88">
        <f>IIIB!G59</f>
        <v>0</v>
      </c>
      <c r="J10" s="88">
        <f>IIIB!H59</f>
        <v>0</v>
      </c>
      <c r="K10" s="88">
        <f>IIIB!I59</f>
        <v>0</v>
      </c>
      <c r="L10" s="107"/>
      <c r="M10" s="88">
        <f>IIIB!J59</f>
        <v>0</v>
      </c>
      <c r="N10" s="88">
        <f>+IIIB!K59</f>
        <v>0</v>
      </c>
      <c r="O10" s="88">
        <f>IIIB!L59</f>
        <v>0</v>
      </c>
      <c r="P10" s="694">
        <f>IIIB!K59+IIIB!L59</f>
        <v>0</v>
      </c>
      <c r="Q10" s="88">
        <f>IIIB!M59</f>
        <v>0</v>
      </c>
      <c r="R10" s="88">
        <f>IIIB!N59</f>
        <v>0</v>
      </c>
      <c r="S10" s="218"/>
      <c r="T10" s="1000"/>
      <c r="U10" s="1001"/>
      <c r="V10" s="14"/>
      <c r="W10" s="14"/>
      <c r="X10" s="14"/>
      <c r="Y10" s="14"/>
      <c r="Z10" s="14"/>
    </row>
    <row r="11" spans="1:257" ht="15">
      <c r="A11" s="27" t="s">
        <v>265</v>
      </c>
      <c r="B11" s="172">
        <f>+IIIC!D20</f>
        <v>0</v>
      </c>
      <c r="C11" s="223">
        <f>+IIIC!F20</f>
        <v>0</v>
      </c>
      <c r="D11" s="172">
        <f>+IIIC!G20</f>
        <v>0</v>
      </c>
      <c r="E11" s="172">
        <f>+IIIC!H20</f>
        <v>0</v>
      </c>
      <c r="F11" s="377"/>
      <c r="G11" s="172">
        <f>+IIIC!J20</f>
        <v>0</v>
      </c>
      <c r="H11" s="172">
        <f>+IIIC!K20</f>
        <v>0</v>
      </c>
      <c r="I11" s="172">
        <f>+IIIC!L20</f>
        <v>0</v>
      </c>
      <c r="J11" s="172">
        <f>+IIIC!M20</f>
        <v>0</v>
      </c>
      <c r="K11" s="172">
        <f>+IIIC!N20</f>
        <v>0</v>
      </c>
      <c r="L11" s="172">
        <f>+IIIC!O20</f>
        <v>0</v>
      </c>
      <c r="M11" s="172">
        <f>+IIIC!P20</f>
        <v>0</v>
      </c>
      <c r="N11" s="172">
        <f>+IIIC!Q20</f>
        <v>0</v>
      </c>
      <c r="O11" s="172">
        <f>+IIIC!R20</f>
        <v>0</v>
      </c>
      <c r="P11" s="695">
        <f>IIIC!Q20+IIIC!R20</f>
        <v>0</v>
      </c>
      <c r="Q11" s="172">
        <f>+IIIC!S20</f>
        <v>0</v>
      </c>
      <c r="R11" s="172">
        <f>+IIIC!T20</f>
        <v>0</v>
      </c>
      <c r="S11" s="172"/>
      <c r="T11" s="874"/>
      <c r="U11" s="877"/>
      <c r="V11" s="224"/>
      <c r="W11" s="224"/>
      <c r="X11" s="224"/>
      <c r="Y11" s="224"/>
      <c r="Z11" s="224"/>
      <c r="AA11" s="225"/>
      <c r="AB11" s="225"/>
      <c r="AC11" s="226"/>
      <c r="AD11" s="226"/>
      <c r="AE11" s="226"/>
      <c r="AF11" s="226"/>
      <c r="AG11" s="226"/>
    </row>
    <row r="12" spans="1:257" ht="15">
      <c r="A12" s="27" t="s">
        <v>266</v>
      </c>
      <c r="B12" s="227">
        <f>+IIIC!D40</f>
        <v>0</v>
      </c>
      <c r="C12" s="228">
        <f>+IIIC!F40</f>
        <v>0</v>
      </c>
      <c r="D12" s="227">
        <f>+IIIC!G40</f>
        <v>0</v>
      </c>
      <c r="E12" s="227">
        <f>+IIIC!H40</f>
        <v>0</v>
      </c>
      <c r="F12" s="227">
        <f>+IIIC!I40</f>
        <v>0</v>
      </c>
      <c r="G12" s="227">
        <f>+IIIC!J40</f>
        <v>0</v>
      </c>
      <c r="H12" s="227">
        <f>+IIIC!K40</f>
        <v>0</v>
      </c>
      <c r="I12" s="227">
        <f>+IIIC!L40</f>
        <v>0</v>
      </c>
      <c r="J12" s="227">
        <f>+IIIC!M40</f>
        <v>0</v>
      </c>
      <c r="K12" s="227">
        <f>+IIIC!N40</f>
        <v>0</v>
      </c>
      <c r="L12" s="227">
        <f>+IIIC!O40</f>
        <v>0</v>
      </c>
      <c r="M12" s="227">
        <f>+IIIC!P40</f>
        <v>0</v>
      </c>
      <c r="N12" s="227">
        <f>+IIIC!Q40</f>
        <v>0</v>
      </c>
      <c r="O12" s="227">
        <f>+IIIC!R40</f>
        <v>0</v>
      </c>
      <c r="P12" s="695">
        <f>IIIC!Q40+IIIC!R40</f>
        <v>0</v>
      </c>
      <c r="Q12" s="227">
        <f>+IIIC!S40</f>
        <v>0</v>
      </c>
      <c r="R12" s="227">
        <f>+IIIC!T40</f>
        <v>0</v>
      </c>
      <c r="S12" s="227"/>
      <c r="T12" s="876"/>
      <c r="U12" s="877"/>
      <c r="V12" s="224"/>
      <c r="W12" s="224"/>
      <c r="X12" s="224"/>
      <c r="Y12" s="224"/>
      <c r="Z12" s="224"/>
      <c r="AA12" s="225"/>
      <c r="AB12" s="225"/>
      <c r="AC12" s="226"/>
      <c r="AD12" s="226"/>
      <c r="AE12" s="226"/>
      <c r="AF12" s="226"/>
      <c r="AG12" s="226"/>
    </row>
    <row r="13" spans="1:257" ht="15">
      <c r="A13" s="27" t="s">
        <v>543</v>
      </c>
      <c r="B13" s="227">
        <f>+IIID!C30</f>
        <v>0</v>
      </c>
      <c r="C13" s="390"/>
      <c r="D13" s="378"/>
      <c r="E13" s="378"/>
      <c r="F13" s="378"/>
      <c r="G13" s="378"/>
      <c r="H13" s="227">
        <f>+IIID!E30</f>
        <v>0</v>
      </c>
      <c r="I13" s="227">
        <f>+IIID!F30</f>
        <v>0</v>
      </c>
      <c r="J13" s="227">
        <f>+IIID!G30</f>
        <v>0</v>
      </c>
      <c r="K13" s="227">
        <f>+IIID!H30</f>
        <v>0</v>
      </c>
      <c r="L13" s="378"/>
      <c r="M13" s="227">
        <f>+IIID!I30</f>
        <v>0</v>
      </c>
      <c r="N13" s="227">
        <f>+IIID!J30</f>
        <v>0</v>
      </c>
      <c r="O13" s="227">
        <f>+IIID!K30</f>
        <v>0</v>
      </c>
      <c r="P13" s="695">
        <f>IIID!J30+IIID!K30</f>
        <v>0</v>
      </c>
      <c r="Q13" s="227">
        <f>+IIID!L30</f>
        <v>0</v>
      </c>
      <c r="R13" s="378"/>
      <c r="S13" s="227"/>
      <c r="T13" s="993" t="s">
        <v>654</v>
      </c>
      <c r="U13" s="994"/>
      <c r="V13" s="224"/>
      <c r="W13" s="224"/>
      <c r="X13" s="224"/>
      <c r="Y13" s="224"/>
      <c r="Z13" s="224"/>
      <c r="AA13" s="225"/>
      <c r="AB13" s="225"/>
      <c r="AC13" s="226"/>
      <c r="AD13" s="226"/>
      <c r="AE13" s="226"/>
      <c r="AF13" s="226"/>
      <c r="AG13" s="226"/>
    </row>
    <row r="14" spans="1:257" ht="15.6" customHeight="1" thickBot="1">
      <c r="A14" s="27" t="s">
        <v>389</v>
      </c>
      <c r="B14" s="88">
        <f>IIIE!C49</f>
        <v>0</v>
      </c>
      <c r="C14" s="107"/>
      <c r="D14" s="107"/>
      <c r="E14" s="107"/>
      <c r="F14" s="107"/>
      <c r="G14" s="229"/>
      <c r="H14" s="88">
        <f>IIIE!E49</f>
        <v>0</v>
      </c>
      <c r="I14" s="88">
        <f>IIIE!F49</f>
        <v>0</v>
      </c>
      <c r="J14" s="88">
        <f>IIIE!G49</f>
        <v>0</v>
      </c>
      <c r="K14" s="88">
        <f>IIIE!H49</f>
        <v>0</v>
      </c>
      <c r="L14" s="229"/>
      <c r="M14" s="88">
        <f>IIIE!I49</f>
        <v>0</v>
      </c>
      <c r="N14" s="88">
        <f>IIIE!J49</f>
        <v>0</v>
      </c>
      <c r="O14" s="88">
        <f>IIIE!K49</f>
        <v>0</v>
      </c>
      <c r="P14" s="694">
        <f>IIIE!J49+IIIE!K49</f>
        <v>0</v>
      </c>
      <c r="Q14" s="88">
        <f>IIIE!L49</f>
        <v>0</v>
      </c>
      <c r="R14" s="323">
        <f>+IIIE!M49</f>
        <v>0</v>
      </c>
      <c r="S14" s="323"/>
      <c r="T14" s="1002" t="s">
        <v>655</v>
      </c>
      <c r="U14" s="1003"/>
      <c r="V14" s="14"/>
      <c r="W14" s="14"/>
      <c r="X14" s="14"/>
      <c r="Y14" s="14"/>
      <c r="Z14" s="14"/>
    </row>
    <row r="15" spans="1:257">
      <c r="A15" s="37" t="s">
        <v>267</v>
      </c>
      <c r="B15" s="348">
        <f t="shared" ref="B15:O15" si="0">SUM(B9:B14)</f>
        <v>0</v>
      </c>
      <c r="C15" s="348">
        <f t="shared" si="0"/>
        <v>0</v>
      </c>
      <c r="D15" s="348">
        <f t="shared" si="0"/>
        <v>0</v>
      </c>
      <c r="E15" s="348">
        <f t="shared" si="0"/>
        <v>0</v>
      </c>
      <c r="F15" s="348">
        <f t="shared" si="0"/>
        <v>0</v>
      </c>
      <c r="G15" s="348">
        <f t="shared" si="0"/>
        <v>0</v>
      </c>
      <c r="H15" s="348">
        <f t="shared" si="0"/>
        <v>0</v>
      </c>
      <c r="I15" s="348">
        <f t="shared" si="0"/>
        <v>0</v>
      </c>
      <c r="J15" s="348">
        <f t="shared" si="0"/>
        <v>0</v>
      </c>
      <c r="K15" s="348">
        <f t="shared" si="0"/>
        <v>0</v>
      </c>
      <c r="L15" s="348">
        <f t="shared" si="0"/>
        <v>0</v>
      </c>
      <c r="M15" s="348">
        <f t="shared" si="0"/>
        <v>0</v>
      </c>
      <c r="N15" s="348">
        <f t="shared" si="0"/>
        <v>0</v>
      </c>
      <c r="O15" s="348">
        <f t="shared" si="0"/>
        <v>0</v>
      </c>
      <c r="P15" s="696">
        <f>SUM(P9:P14)</f>
        <v>0</v>
      </c>
      <c r="Q15" s="348">
        <f>SUM(Q9:Q14)</f>
        <v>0</v>
      </c>
      <c r="R15" s="348">
        <f>SUM(R9:R14)</f>
        <v>0</v>
      </c>
      <c r="S15" s="218"/>
      <c r="T15"/>
      <c r="U15"/>
      <c r="V15" s="14"/>
      <c r="W15" s="14"/>
      <c r="X15" s="14"/>
      <c r="Y15" s="14"/>
      <c r="Z15" s="14"/>
    </row>
    <row r="16" spans="1:257">
      <c r="A16" s="13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7"/>
      <c r="S16" s="217"/>
      <c r="T16"/>
      <c r="U16" s="35"/>
      <c r="V16" s="14"/>
      <c r="W16" s="14"/>
      <c r="X16" s="14"/>
      <c r="Y16" s="14"/>
      <c r="Z16" s="14"/>
    </row>
    <row r="17" spans="1:28" ht="18.75">
      <c r="A17" s="226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887"/>
      <c r="U17" s="888"/>
      <c r="V17" s="224"/>
      <c r="W17" s="224"/>
      <c r="X17" s="224"/>
      <c r="Y17" s="224"/>
      <c r="Z17" s="224"/>
      <c r="AA17" s="226"/>
      <c r="AB17" s="226"/>
    </row>
    <row r="18" spans="1:28" ht="15">
      <c r="A18" s="10"/>
      <c r="B18" s="4"/>
      <c r="C18" s="115"/>
      <c r="D18" s="115"/>
      <c r="E18" s="115"/>
      <c r="F18" s="115"/>
      <c r="G18" s="115"/>
      <c r="H18" s="115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35"/>
      <c r="U18" s="888"/>
      <c r="V18" s="224"/>
      <c r="W18" s="224"/>
      <c r="X18" s="224"/>
      <c r="Y18" s="224"/>
      <c r="Z18" s="224"/>
      <c r="AA18" s="226"/>
      <c r="AB18" s="226"/>
    </row>
    <row r="19" spans="1:28" ht="16.5" thickBot="1">
      <c r="A19" s="42"/>
      <c r="B19" s="999" t="s">
        <v>649</v>
      </c>
      <c r="C19" s="999"/>
      <c r="D19" s="999"/>
      <c r="E19" s="999"/>
      <c r="F19" s="999"/>
      <c r="G19" s="879"/>
      <c r="H19" s="880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35"/>
      <c r="U19" s="888"/>
      <c r="V19" s="224"/>
      <c r="W19" s="224"/>
      <c r="X19" s="224"/>
      <c r="Y19" s="224"/>
      <c r="Z19" s="224"/>
      <c r="AA19" s="226"/>
      <c r="AB19" s="226"/>
    </row>
    <row r="20" spans="1:28" ht="15">
      <c r="A20" s="10"/>
      <c r="B20" s="997" t="s">
        <v>650</v>
      </c>
      <c r="C20" s="997"/>
      <c r="D20" s="997"/>
      <c r="E20" s="997"/>
      <c r="F20" s="997"/>
      <c r="G20" s="881"/>
      <c r="H20" s="882" t="s">
        <v>651</v>
      </c>
      <c r="I20" s="217"/>
      <c r="J20" s="217"/>
      <c r="K20" s="349"/>
      <c r="L20" s="217"/>
      <c r="M20" s="217"/>
      <c r="N20" s="217"/>
      <c r="O20" s="217"/>
      <c r="P20" s="217"/>
      <c r="Q20" s="349"/>
      <c r="R20" s="217"/>
      <c r="S20" s="217"/>
      <c r="T20" s="872"/>
      <c r="U20" s="878"/>
      <c r="V20" s="224"/>
      <c r="W20" s="224"/>
      <c r="X20" s="224"/>
      <c r="Y20" s="224"/>
      <c r="Z20" s="224"/>
      <c r="AA20" s="226"/>
      <c r="AB20" s="226"/>
    </row>
    <row r="21" spans="1:28" ht="15" customHeight="1">
      <c r="A21" s="10"/>
      <c r="B21" s="883"/>
      <c r="C21" s="883"/>
      <c r="D21" s="879"/>
      <c r="E21" s="883"/>
      <c r="F21" s="883"/>
      <c r="G21" s="881"/>
      <c r="H21" s="879"/>
      <c r="I21" s="217"/>
      <c r="J21" s="217"/>
      <c r="K21" s="349"/>
      <c r="L21" s="217"/>
      <c r="M21" s="217"/>
      <c r="N21" s="217"/>
      <c r="O21" s="217"/>
      <c r="P21" s="217"/>
      <c r="Q21" s="349"/>
      <c r="R21" s="217"/>
      <c r="S21" s="217"/>
      <c r="T21" s="1000"/>
      <c r="U21" s="1001"/>
      <c r="V21" s="224"/>
      <c r="W21" s="224"/>
      <c r="X21" s="224"/>
      <c r="Y21" s="224"/>
      <c r="Z21" s="224"/>
      <c r="AA21" s="226"/>
      <c r="AB21" s="226"/>
    </row>
    <row r="22" spans="1:28" ht="15" customHeight="1">
      <c r="A22" s="10"/>
      <c r="B22" s="883"/>
      <c r="C22" s="883"/>
      <c r="D22" s="883"/>
      <c r="E22" s="879"/>
      <c r="F22" s="879"/>
      <c r="G22" s="879"/>
      <c r="H22" s="883"/>
      <c r="I22" s="217"/>
      <c r="J22" s="217"/>
      <c r="K22" s="349"/>
      <c r="L22" s="217"/>
      <c r="M22" s="217"/>
      <c r="N22" s="217"/>
      <c r="O22" s="217"/>
      <c r="P22" s="217"/>
      <c r="Q22" s="349"/>
      <c r="R22" s="217"/>
      <c r="S22" s="217"/>
      <c r="T22" s="874"/>
      <c r="U22" s="877"/>
      <c r="V22" s="224"/>
      <c r="W22" s="224"/>
      <c r="X22" s="224"/>
      <c r="Y22" s="224"/>
      <c r="Z22" s="224"/>
      <c r="AA22" s="226"/>
      <c r="AB22" s="226"/>
    </row>
    <row r="23" spans="1:28" ht="15">
      <c r="A23" s="10"/>
      <c r="B23" s="998"/>
      <c r="C23" s="998"/>
      <c r="D23" s="998"/>
      <c r="E23" s="998"/>
      <c r="F23" s="998"/>
      <c r="G23" s="881"/>
      <c r="H23" s="884"/>
      <c r="I23" s="217"/>
      <c r="J23" s="217"/>
      <c r="K23" s="349"/>
      <c r="L23" s="217"/>
      <c r="M23" s="217"/>
      <c r="N23" s="217"/>
      <c r="O23" s="217"/>
      <c r="P23" s="217"/>
      <c r="Q23" s="349"/>
      <c r="R23" s="217"/>
      <c r="S23" s="217"/>
      <c r="T23" s="874"/>
      <c r="U23" s="877"/>
      <c r="V23" s="224"/>
      <c r="W23" s="224"/>
      <c r="X23" s="224"/>
      <c r="Y23" s="224"/>
      <c r="Z23" s="224"/>
      <c r="AA23" s="226"/>
      <c r="AB23" s="226"/>
    </row>
    <row r="24" spans="1:28" ht="15">
      <c r="A24" s="10"/>
      <c r="B24" s="997" t="s">
        <v>652</v>
      </c>
      <c r="C24" s="997"/>
      <c r="D24" s="997"/>
      <c r="E24" s="997"/>
      <c r="F24" s="997"/>
      <c r="G24" s="879"/>
      <c r="H24" s="882" t="s">
        <v>653</v>
      </c>
      <c r="I24" s="218"/>
      <c r="J24" s="218"/>
      <c r="K24" s="349"/>
      <c r="L24" s="218"/>
      <c r="M24" s="218"/>
      <c r="N24" s="218"/>
      <c r="O24" s="218"/>
      <c r="P24" s="218"/>
      <c r="Q24" s="349"/>
      <c r="R24" s="218"/>
      <c r="S24" s="218"/>
      <c r="T24" s="876"/>
      <c r="U24" s="875"/>
      <c r="V24" s="224"/>
      <c r="W24" s="224"/>
      <c r="X24" s="224"/>
      <c r="Y24" s="224"/>
      <c r="Z24" s="224"/>
      <c r="AA24" s="226"/>
      <c r="AB24" s="226"/>
    </row>
    <row r="25" spans="1:28" ht="15">
      <c r="A25" s="353"/>
      <c r="B25" s="352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993" t="s">
        <v>648</v>
      </c>
      <c r="U25" s="994"/>
      <c r="V25" s="224"/>
      <c r="W25" s="224"/>
      <c r="X25" s="224"/>
      <c r="Y25" s="224"/>
      <c r="Z25" s="224"/>
      <c r="AA25" s="226"/>
      <c r="AB25" s="226"/>
    </row>
    <row r="26" spans="1:28" ht="15.75" thickBot="1">
      <c r="A26" s="361"/>
      <c r="B26" s="349"/>
      <c r="C26" s="349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7"/>
      <c r="S26" s="217"/>
      <c r="T26" s="995"/>
      <c r="U26" s="996"/>
      <c r="V26" s="14"/>
      <c r="W26" s="14"/>
      <c r="X26" s="14"/>
      <c r="Y26" s="14"/>
      <c r="Z26" s="14"/>
    </row>
    <row r="27" spans="1:28">
      <c r="A27" s="889" t="s">
        <v>674</v>
      </c>
      <c r="B27" s="349"/>
      <c r="C27" s="349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7"/>
      <c r="S27" s="217"/>
      <c r="T27" s="4"/>
      <c r="U27" s="4"/>
      <c r="V27" s="14"/>
      <c r="W27" s="14"/>
      <c r="X27" s="14"/>
      <c r="Y27" s="14"/>
      <c r="Z27" s="14"/>
    </row>
    <row r="28" spans="1:28">
      <c r="A28" s="989" t="s">
        <v>709</v>
      </c>
      <c r="B28" s="351"/>
      <c r="C28" s="349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7"/>
      <c r="S28" s="217"/>
      <c r="T28" s="4"/>
      <c r="U28" s="4"/>
      <c r="V28" s="14"/>
      <c r="W28" s="14"/>
      <c r="X28" s="14"/>
      <c r="Y28" s="14"/>
      <c r="Z28" s="14"/>
    </row>
    <row r="29" spans="1:28">
      <c r="A29" s="989" t="s">
        <v>712</v>
      </c>
      <c r="B29" s="349"/>
      <c r="C29" s="349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7"/>
      <c r="S29" s="217"/>
      <c r="T29" s="4"/>
      <c r="U29" s="4"/>
      <c r="V29" s="14"/>
      <c r="W29" s="14"/>
      <c r="X29" s="14"/>
      <c r="Y29" s="14"/>
      <c r="Z29" s="14"/>
    </row>
    <row r="30" spans="1:28">
      <c r="A30" s="350"/>
      <c r="B30" s="352"/>
      <c r="C30" s="352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4"/>
      <c r="U30" s="4"/>
      <c r="V30" s="14"/>
      <c r="W30" s="14"/>
      <c r="X30" s="14"/>
      <c r="Y30" s="14"/>
      <c r="Z30" s="14"/>
    </row>
    <row r="31" spans="1:28">
      <c r="A31" s="138"/>
      <c r="B31" s="352"/>
      <c r="C31" s="352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4"/>
      <c r="U31" s="4"/>
      <c r="V31" s="14"/>
      <c r="W31" s="14"/>
      <c r="X31" s="14"/>
      <c r="Y31" s="14"/>
      <c r="Z31" s="14"/>
    </row>
    <row r="32" spans="1:28">
      <c r="A32" s="138"/>
      <c r="B32" s="352"/>
      <c r="C32" s="352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4"/>
      <c r="U32" s="4"/>
      <c r="V32" s="14"/>
      <c r="W32" s="14"/>
      <c r="X32" s="14"/>
      <c r="Y32" s="14"/>
      <c r="Z32" s="14"/>
    </row>
    <row r="33" spans="1:26">
      <c r="A33" s="353"/>
      <c r="B33" s="352"/>
      <c r="C33" s="352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V33" s="14"/>
      <c r="W33" s="14"/>
      <c r="X33" s="14"/>
      <c r="Y33" s="14"/>
      <c r="Z33" s="14"/>
    </row>
    <row r="34" spans="1:26">
      <c r="A34" s="138"/>
      <c r="B34" s="352"/>
      <c r="C34" s="352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4"/>
      <c r="U34" s="4"/>
      <c r="V34" s="14"/>
      <c r="W34" s="14"/>
      <c r="X34" s="14"/>
      <c r="Y34" s="14"/>
      <c r="Z34" s="14"/>
    </row>
    <row r="35" spans="1:26">
      <c r="A35" s="138"/>
      <c r="B35" s="352"/>
      <c r="C35" s="352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14"/>
      <c r="V35" s="14"/>
      <c r="W35" s="14"/>
      <c r="X35" s="14"/>
      <c r="Y35" s="14"/>
      <c r="Z35" s="14"/>
    </row>
    <row r="36" spans="1:26">
      <c r="A36" s="354"/>
      <c r="B36" s="352"/>
      <c r="C36" s="352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14"/>
      <c r="V36" s="14"/>
      <c r="W36" s="14"/>
      <c r="X36" s="14"/>
      <c r="Y36" s="14"/>
      <c r="Z36" s="14"/>
    </row>
    <row r="37" spans="1:26">
      <c r="A37" s="138"/>
      <c r="B37" s="352"/>
      <c r="C37" s="352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14"/>
      <c r="V37" s="14"/>
      <c r="W37" s="14"/>
      <c r="X37" s="14"/>
      <c r="Y37" s="14"/>
      <c r="Z37" s="14"/>
    </row>
    <row r="38" spans="1:26">
      <c r="A38" s="138"/>
      <c r="B38" s="352"/>
      <c r="C38" s="352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14"/>
      <c r="V38" s="14"/>
      <c r="W38" s="14"/>
      <c r="X38" s="14"/>
      <c r="Y38" s="14"/>
      <c r="Z38" s="14"/>
    </row>
    <row r="39" spans="1:26">
      <c r="A39" s="4"/>
      <c r="B39" s="109"/>
      <c r="C39" s="109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4"/>
      <c r="B40" s="109"/>
      <c r="C40" s="109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4"/>
      <c r="B41" s="109"/>
      <c r="C41" s="10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4"/>
      <c r="B42" s="109"/>
      <c r="C42" s="109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4"/>
      <c r="B43" s="109"/>
      <c r="C43" s="109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4"/>
      <c r="B44" s="109"/>
      <c r="C44" s="109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4"/>
      <c r="B45" s="109"/>
      <c r="C45" s="10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4"/>
      <c r="B46" s="109"/>
      <c r="C46" s="109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2:26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</sheetData>
  <mergeCells count="10">
    <mergeCell ref="B19:F19"/>
    <mergeCell ref="T10:U10"/>
    <mergeCell ref="T13:U13"/>
    <mergeCell ref="T21:U21"/>
    <mergeCell ref="T14:U14"/>
    <mergeCell ref="T25:U25"/>
    <mergeCell ref="T26:U26"/>
    <mergeCell ref="B20:F20"/>
    <mergeCell ref="B23:F23"/>
    <mergeCell ref="B24:F24"/>
  </mergeCells>
  <phoneticPr fontId="10" type="noConversion"/>
  <pageMargins left="0.75" right="0.75" top="1" bottom="1" header="0.5" footer="0.5"/>
  <pageSetup paperSize="5" scale="5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19</xdr:col>
                    <xdr:colOff>38100</xdr:colOff>
                    <xdr:row>7</xdr:row>
                    <xdr:rowOff>161925</xdr:rowOff>
                  </from>
                  <to>
                    <xdr:col>20</xdr:col>
                    <xdr:colOff>361950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28575</xdr:colOff>
                    <xdr:row>19</xdr:row>
                    <xdr:rowOff>180975</xdr:rowOff>
                  </from>
                  <to>
                    <xdr:col>20</xdr:col>
                    <xdr:colOff>352425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IT39"/>
  <sheetViews>
    <sheetView showGridLines="0" zoomScale="80" zoomScaleNormal="80" workbookViewId="0">
      <selection activeCell="A30" sqref="A30:A34"/>
    </sheetView>
  </sheetViews>
  <sheetFormatPr defaultColWidth="8.42578125" defaultRowHeight="15"/>
  <cols>
    <col min="1" max="1" width="20.5703125" style="114" customWidth="1"/>
    <col min="2" max="2" width="32.5703125" style="110" customWidth="1"/>
    <col min="3" max="4" width="16.7109375" style="110" customWidth="1"/>
    <col min="5" max="5" width="17" style="110" customWidth="1"/>
    <col min="6" max="7" width="16.7109375" style="110" customWidth="1"/>
    <col min="8" max="8" width="19.7109375" style="110" customWidth="1"/>
    <col min="9" max="9" width="8.42578125" style="110"/>
    <col min="10" max="10" width="14.5703125" style="110" customWidth="1"/>
    <col min="11" max="11" width="16.28515625" style="110" customWidth="1"/>
    <col min="12" max="16384" width="8.42578125" style="110"/>
  </cols>
  <sheetData>
    <row r="1" spans="1:254" ht="16.5" thickBot="1">
      <c r="A1" s="36" t="s">
        <v>268</v>
      </c>
      <c r="G1" s="908" t="str">
        <f>SCHEDAAA!F1</f>
        <v>Budget Period FY 2024</v>
      </c>
    </row>
    <row r="2" spans="1:254" ht="21" customHeight="1" thickBot="1">
      <c r="A2" s="324" t="s">
        <v>629</v>
      </c>
      <c r="B2" s="909"/>
      <c r="C2" s="689"/>
      <c r="D2" s="910"/>
      <c r="E2" s="911" t="str">
        <f>+SCHEDAAA!C2</f>
        <v xml:space="preserve"> </v>
      </c>
      <c r="F2" s="671"/>
      <c r="G2" s="912" t="s">
        <v>514</v>
      </c>
      <c r="H2" s="646" t="str">
        <f>SCHEDAAA!N6</f>
        <v>00</v>
      </c>
    </row>
    <row r="3" spans="1:254" ht="19.5" customHeight="1" thickBot="1">
      <c r="A3" s="331" t="s">
        <v>559</v>
      </c>
      <c r="B3" s="913"/>
      <c r="E3" s="914">
        <f>+SCHEDAAA!C3</f>
        <v>0</v>
      </c>
      <c r="H3" s="915"/>
    </row>
    <row r="4" spans="1:254">
      <c r="A4" s="671"/>
      <c r="B4" s="110" t="s">
        <v>452</v>
      </c>
      <c r="H4" s="916"/>
    </row>
    <row r="5" spans="1:254">
      <c r="A5" s="111" t="s">
        <v>269</v>
      </c>
      <c r="B5" s="343">
        <v>1</v>
      </c>
      <c r="C5" s="343">
        <v>2</v>
      </c>
      <c r="D5" s="343">
        <v>3</v>
      </c>
      <c r="E5" s="343">
        <v>4</v>
      </c>
      <c r="F5" s="343">
        <v>6</v>
      </c>
      <c r="G5" s="343">
        <v>8</v>
      </c>
      <c r="H5" s="917">
        <v>9</v>
      </c>
      <c r="I5" s="114"/>
      <c r="L5" s="671"/>
    </row>
    <row r="6" spans="1:254">
      <c r="A6" s="112" t="s">
        <v>8</v>
      </c>
      <c r="H6" s="918"/>
      <c r="L6" s="671"/>
    </row>
    <row r="7" spans="1:254">
      <c r="A7" s="113"/>
      <c r="B7" s="919" t="s">
        <v>270</v>
      </c>
      <c r="C7" s="341" t="s">
        <v>73</v>
      </c>
      <c r="D7" s="341" t="s">
        <v>74</v>
      </c>
      <c r="E7" s="341" t="s">
        <v>75</v>
      </c>
      <c r="F7" s="341" t="s">
        <v>82</v>
      </c>
      <c r="G7" s="341" t="s">
        <v>373</v>
      </c>
      <c r="H7" s="342" t="s">
        <v>27</v>
      </c>
      <c r="L7" s="671"/>
    </row>
    <row r="8" spans="1:254">
      <c r="A8" s="114">
        <v>1</v>
      </c>
      <c r="B8" s="920" t="s">
        <v>666</v>
      </c>
      <c r="C8" s="115">
        <f>VERMTCH!D9</f>
        <v>0</v>
      </c>
      <c r="D8" s="115">
        <f>VERMTCH!E9</f>
        <v>0</v>
      </c>
      <c r="E8" s="115">
        <f>VERMTCH!F9</f>
        <v>0</v>
      </c>
      <c r="F8" s="115">
        <f>VERMTCH!G9</f>
        <v>0</v>
      </c>
      <c r="G8" s="115">
        <f>VERMTCH!H9</f>
        <v>0</v>
      </c>
      <c r="H8" s="115">
        <f>SUM(C8:G8)</f>
        <v>0</v>
      </c>
      <c r="I8" s="115"/>
      <c r="L8" s="671"/>
    </row>
    <row r="9" spans="1:254">
      <c r="A9" s="114">
        <v>2</v>
      </c>
      <c r="B9" s="110" t="s">
        <v>271</v>
      </c>
      <c r="C9" s="115">
        <f>+VERMTCH!D10</f>
        <v>0</v>
      </c>
      <c r="D9" s="115">
        <f>+VERMTCH!E10</f>
        <v>0</v>
      </c>
      <c r="E9" s="115">
        <f>+VERMTCH!F10</f>
        <v>0</v>
      </c>
      <c r="F9" s="115">
        <f>+VERMTCH!G10</f>
        <v>0</v>
      </c>
      <c r="G9" s="115">
        <f>+VERMTCH!H10</f>
        <v>0</v>
      </c>
      <c r="H9" s="115">
        <f>SUM(C9:G9)</f>
        <v>0</v>
      </c>
      <c r="I9" s="115"/>
      <c r="L9" s="671"/>
    </row>
    <row r="10" spans="1:254">
      <c r="A10" s="114">
        <v>3</v>
      </c>
      <c r="B10" s="110" t="s">
        <v>667</v>
      </c>
      <c r="C10" s="115">
        <f>VERMTCH!D12</f>
        <v>0</v>
      </c>
      <c r="D10" s="115">
        <f>VERMTCH!E12</f>
        <v>0</v>
      </c>
      <c r="E10" s="115">
        <f>VERMTCH!F12</f>
        <v>0</v>
      </c>
      <c r="F10" s="115">
        <f>VERMTCH!G12</f>
        <v>0</v>
      </c>
      <c r="G10" s="115">
        <f>VERMTCH!H12</f>
        <v>0</v>
      </c>
      <c r="H10" s="115">
        <f>SUM(C10:G10)</f>
        <v>0</v>
      </c>
      <c r="I10" s="115"/>
      <c r="L10" s="671"/>
    </row>
    <row r="11" spans="1:254">
      <c r="A11" s="114">
        <v>4</v>
      </c>
      <c r="B11" s="110" t="s">
        <v>272</v>
      </c>
      <c r="C11" s="116"/>
      <c r="D11" s="115">
        <f>VERMTCH!E13</f>
        <v>0</v>
      </c>
      <c r="E11" s="115">
        <f>VERMTCH!F13</f>
        <v>0</v>
      </c>
      <c r="F11" s="116"/>
      <c r="G11" s="116"/>
      <c r="H11" s="115">
        <f>SUM(C11:G11)</f>
        <v>0</v>
      </c>
      <c r="I11" s="115"/>
      <c r="L11" s="671"/>
    </row>
    <row r="12" spans="1:254">
      <c r="C12" s="117"/>
      <c r="D12" s="117" t="s">
        <v>8</v>
      </c>
      <c r="E12" s="117" t="s">
        <v>8</v>
      </c>
      <c r="F12" s="117"/>
      <c r="G12" s="117"/>
      <c r="H12" s="117"/>
      <c r="I12" s="115"/>
      <c r="L12" s="671"/>
    </row>
    <row r="13" spans="1:254">
      <c r="A13" s="114">
        <v>5</v>
      </c>
      <c r="B13" s="110" t="s">
        <v>274</v>
      </c>
      <c r="C13" s="115">
        <f t="shared" ref="C13:H13" si="0">SUM(C8:C12)</f>
        <v>0</v>
      </c>
      <c r="D13" s="115">
        <f t="shared" si="0"/>
        <v>0</v>
      </c>
      <c r="E13" s="115">
        <f t="shared" si="0"/>
        <v>0</v>
      </c>
      <c r="F13" s="115">
        <f t="shared" si="0"/>
        <v>0</v>
      </c>
      <c r="G13" s="115">
        <f t="shared" si="0"/>
        <v>0</v>
      </c>
      <c r="H13" s="115">
        <f t="shared" si="0"/>
        <v>0</v>
      </c>
      <c r="I13" s="115"/>
      <c r="L13" s="671"/>
    </row>
    <row r="14" spans="1:254">
      <c r="C14" s="115"/>
      <c r="D14" s="115"/>
      <c r="E14" s="115"/>
      <c r="F14" s="115"/>
      <c r="G14" s="115"/>
      <c r="H14" s="115" t="s">
        <v>8</v>
      </c>
      <c r="I14" s="115"/>
      <c r="L14" s="671"/>
      <c r="V14" s="920"/>
      <c r="W14" s="920"/>
      <c r="X14" s="920"/>
      <c r="Y14" s="920"/>
      <c r="Z14" s="920"/>
      <c r="AA14" s="920"/>
      <c r="AB14" s="920"/>
      <c r="AC14" s="920"/>
      <c r="AD14" s="920"/>
      <c r="AE14" s="920"/>
      <c r="AF14" s="920"/>
      <c r="AG14" s="920"/>
      <c r="AH14" s="920"/>
      <c r="AI14" s="920"/>
      <c r="AJ14" s="920"/>
      <c r="AK14" s="920"/>
      <c r="AL14" s="920"/>
      <c r="AM14" s="920"/>
      <c r="AN14" s="920"/>
      <c r="AO14" s="920"/>
      <c r="AP14" s="920"/>
      <c r="AQ14" s="920"/>
      <c r="AR14" s="920"/>
      <c r="AS14" s="920"/>
      <c r="AT14" s="920"/>
      <c r="AU14" s="920"/>
      <c r="AV14" s="920"/>
      <c r="AW14" s="920"/>
      <c r="AX14" s="920"/>
      <c r="AY14" s="920"/>
      <c r="AZ14" s="920"/>
      <c r="BA14" s="920"/>
      <c r="BB14" s="920"/>
      <c r="BC14" s="920"/>
      <c r="BD14" s="920"/>
      <c r="BE14" s="920"/>
      <c r="BF14" s="920"/>
      <c r="BG14" s="920"/>
      <c r="BH14" s="920"/>
      <c r="BI14" s="920"/>
      <c r="BJ14" s="920"/>
      <c r="BK14" s="920"/>
      <c r="BL14" s="920"/>
      <c r="BM14" s="920"/>
      <c r="BN14" s="920"/>
      <c r="BO14" s="920"/>
      <c r="BP14" s="920"/>
      <c r="BQ14" s="920"/>
      <c r="BR14" s="920"/>
      <c r="BS14" s="920"/>
      <c r="BT14" s="920"/>
      <c r="BU14" s="920"/>
      <c r="BV14" s="920"/>
      <c r="BW14" s="920"/>
      <c r="BX14" s="920"/>
      <c r="BY14" s="920"/>
      <c r="BZ14" s="920"/>
      <c r="CA14" s="920"/>
      <c r="CB14" s="920"/>
      <c r="CC14" s="920"/>
      <c r="CD14" s="920"/>
      <c r="CE14" s="920"/>
      <c r="CF14" s="920"/>
      <c r="CG14" s="920"/>
      <c r="CH14" s="920"/>
      <c r="CI14" s="920"/>
      <c r="CJ14" s="920"/>
      <c r="CK14" s="920"/>
      <c r="CL14" s="920"/>
      <c r="CM14" s="920"/>
      <c r="CN14" s="920"/>
      <c r="CO14" s="920"/>
      <c r="CP14" s="920"/>
      <c r="CQ14" s="920"/>
      <c r="CR14" s="920"/>
      <c r="CS14" s="920"/>
      <c r="CT14" s="920"/>
      <c r="CU14" s="920"/>
      <c r="CV14" s="920"/>
      <c r="CW14" s="920"/>
      <c r="CX14" s="920"/>
      <c r="CY14" s="920"/>
      <c r="CZ14" s="920"/>
      <c r="DA14" s="920"/>
      <c r="DB14" s="920"/>
      <c r="DC14" s="920"/>
      <c r="DD14" s="920"/>
      <c r="DE14" s="920"/>
      <c r="DF14" s="920"/>
      <c r="DG14" s="920"/>
      <c r="DH14" s="920"/>
      <c r="DI14" s="920"/>
      <c r="DJ14" s="920"/>
      <c r="DK14" s="920"/>
      <c r="DL14" s="920"/>
      <c r="DM14" s="920"/>
      <c r="DN14" s="920"/>
      <c r="DO14" s="920"/>
      <c r="DP14" s="920"/>
      <c r="DQ14" s="920"/>
      <c r="DR14" s="920"/>
      <c r="DS14" s="920"/>
      <c r="DT14" s="920"/>
      <c r="DU14" s="920"/>
      <c r="DV14" s="920"/>
      <c r="DW14" s="920"/>
      <c r="DX14" s="920"/>
      <c r="DY14" s="920"/>
      <c r="DZ14" s="920"/>
      <c r="EA14" s="920"/>
      <c r="EB14" s="920"/>
      <c r="EC14" s="920"/>
      <c r="ED14" s="920"/>
      <c r="EE14" s="920"/>
      <c r="EF14" s="920"/>
      <c r="EG14" s="920"/>
      <c r="EH14" s="920"/>
      <c r="EI14" s="920"/>
      <c r="EJ14" s="920"/>
      <c r="EK14" s="920"/>
      <c r="EL14" s="920"/>
      <c r="EM14" s="920"/>
      <c r="EN14" s="920"/>
      <c r="EO14" s="920"/>
      <c r="EP14" s="920"/>
      <c r="EQ14" s="920"/>
      <c r="ER14" s="920"/>
      <c r="ES14" s="920"/>
      <c r="ET14" s="920"/>
      <c r="EU14" s="920"/>
      <c r="EV14" s="920"/>
      <c r="EW14" s="920"/>
      <c r="EX14" s="920"/>
      <c r="EY14" s="920"/>
      <c r="EZ14" s="920"/>
      <c r="FA14" s="920"/>
      <c r="FB14" s="920"/>
      <c r="FC14" s="920"/>
      <c r="FD14" s="920"/>
      <c r="FE14" s="920"/>
      <c r="FF14" s="920"/>
      <c r="FG14" s="920"/>
      <c r="FH14" s="920"/>
      <c r="FI14" s="920"/>
      <c r="FJ14" s="920"/>
      <c r="FK14" s="920"/>
      <c r="FL14" s="920"/>
      <c r="FM14" s="920"/>
      <c r="FN14" s="920"/>
      <c r="FO14" s="920"/>
      <c r="FP14" s="920"/>
      <c r="FQ14" s="920"/>
      <c r="FR14" s="920"/>
      <c r="FS14" s="920"/>
      <c r="FT14" s="920"/>
      <c r="FU14" s="920"/>
      <c r="FV14" s="920"/>
      <c r="FW14" s="920"/>
      <c r="FX14" s="920"/>
      <c r="FY14" s="920"/>
      <c r="FZ14" s="920"/>
      <c r="GA14" s="920"/>
      <c r="GB14" s="920"/>
      <c r="GC14" s="920"/>
      <c r="GD14" s="920"/>
      <c r="GE14" s="920"/>
      <c r="GF14" s="920"/>
      <c r="GG14" s="920"/>
      <c r="GH14" s="920"/>
      <c r="GI14" s="920"/>
      <c r="GJ14" s="920"/>
      <c r="GK14" s="920"/>
      <c r="GL14" s="920"/>
      <c r="GM14" s="920"/>
      <c r="GN14" s="920"/>
      <c r="GO14" s="920"/>
      <c r="GP14" s="920"/>
      <c r="GQ14" s="920"/>
      <c r="GR14" s="920"/>
      <c r="GS14" s="920"/>
      <c r="GT14" s="920"/>
      <c r="GU14" s="920"/>
      <c r="GV14" s="920"/>
      <c r="GW14" s="920"/>
      <c r="GX14" s="920"/>
      <c r="GY14" s="920"/>
      <c r="GZ14" s="920"/>
      <c r="HA14" s="920"/>
      <c r="HB14" s="920"/>
      <c r="HC14" s="920"/>
      <c r="HD14" s="920"/>
      <c r="HE14" s="920"/>
      <c r="HF14" s="920"/>
      <c r="HG14" s="920"/>
      <c r="HH14" s="920"/>
      <c r="HI14" s="920"/>
      <c r="HJ14" s="920"/>
      <c r="HK14" s="920"/>
      <c r="HL14" s="920"/>
      <c r="HM14" s="920"/>
      <c r="HN14" s="920"/>
      <c r="HO14" s="920"/>
      <c r="HP14" s="920"/>
      <c r="HQ14" s="920"/>
      <c r="HR14" s="920"/>
      <c r="HS14" s="920"/>
      <c r="HT14" s="920"/>
      <c r="HU14" s="920"/>
      <c r="HV14" s="920"/>
      <c r="HW14" s="920"/>
      <c r="HX14" s="920"/>
      <c r="HY14" s="920"/>
      <c r="HZ14" s="920"/>
      <c r="IA14" s="920"/>
      <c r="IB14" s="920"/>
      <c r="IC14" s="920"/>
      <c r="ID14" s="920"/>
      <c r="IE14" s="920"/>
      <c r="IF14" s="920"/>
      <c r="IG14" s="920"/>
      <c r="IH14" s="920"/>
      <c r="II14" s="920"/>
      <c r="IJ14" s="920"/>
      <c r="IK14" s="920"/>
      <c r="IL14" s="920"/>
      <c r="IM14" s="920"/>
      <c r="IN14" s="920"/>
      <c r="IO14" s="920"/>
      <c r="IP14" s="920"/>
      <c r="IQ14" s="920"/>
      <c r="IR14" s="920"/>
      <c r="IS14" s="920"/>
      <c r="IT14" s="920"/>
    </row>
    <row r="15" spans="1:254">
      <c r="B15" s="110" t="s">
        <v>275</v>
      </c>
      <c r="C15" s="115"/>
      <c r="D15" s="115"/>
      <c r="E15" s="115"/>
      <c r="F15" s="115"/>
      <c r="G15" s="115"/>
      <c r="H15" s="115"/>
      <c r="I15" s="115"/>
      <c r="L15" s="671"/>
      <c r="V15" s="920"/>
      <c r="W15" s="920"/>
      <c r="X15" s="920"/>
      <c r="Y15" s="920"/>
      <c r="Z15" s="920"/>
      <c r="AA15" s="920"/>
      <c r="AB15" s="920"/>
      <c r="AC15" s="920"/>
      <c r="AD15" s="920"/>
      <c r="AE15" s="920"/>
      <c r="AF15" s="920"/>
      <c r="AG15" s="920"/>
      <c r="AH15" s="920"/>
      <c r="AI15" s="920"/>
      <c r="AJ15" s="920"/>
      <c r="AK15" s="920"/>
      <c r="AL15" s="920"/>
      <c r="AM15" s="920"/>
      <c r="AN15" s="920"/>
      <c r="AO15" s="920"/>
      <c r="AP15" s="920"/>
      <c r="AQ15" s="920"/>
      <c r="AR15" s="920"/>
      <c r="AS15" s="920"/>
      <c r="AT15" s="920"/>
      <c r="AU15" s="920"/>
      <c r="AV15" s="920"/>
      <c r="AW15" s="920"/>
      <c r="AX15" s="920"/>
      <c r="AY15" s="920"/>
      <c r="AZ15" s="920"/>
      <c r="BA15" s="920"/>
      <c r="BB15" s="920"/>
      <c r="BC15" s="920"/>
      <c r="BD15" s="920"/>
      <c r="BE15" s="920"/>
      <c r="BF15" s="920"/>
      <c r="BG15" s="920"/>
      <c r="BH15" s="920"/>
      <c r="BI15" s="920"/>
      <c r="BJ15" s="920"/>
      <c r="BK15" s="920"/>
      <c r="BL15" s="920"/>
      <c r="BM15" s="920"/>
      <c r="BN15" s="920"/>
      <c r="BO15" s="920"/>
      <c r="BP15" s="920"/>
      <c r="BQ15" s="920"/>
      <c r="BR15" s="920"/>
      <c r="BS15" s="920"/>
      <c r="BT15" s="920"/>
      <c r="BU15" s="920"/>
      <c r="BV15" s="920"/>
      <c r="BW15" s="920"/>
      <c r="BX15" s="920"/>
      <c r="BY15" s="920"/>
      <c r="BZ15" s="920"/>
      <c r="CA15" s="920"/>
      <c r="CB15" s="920"/>
      <c r="CC15" s="920"/>
      <c r="CD15" s="920"/>
      <c r="CE15" s="920"/>
      <c r="CF15" s="920"/>
      <c r="CG15" s="920"/>
      <c r="CH15" s="920"/>
      <c r="CI15" s="920"/>
      <c r="CJ15" s="920"/>
      <c r="CK15" s="920"/>
      <c r="CL15" s="920"/>
      <c r="CM15" s="920"/>
      <c r="CN15" s="920"/>
      <c r="CO15" s="920"/>
      <c r="CP15" s="920"/>
      <c r="CQ15" s="920"/>
      <c r="CR15" s="920"/>
      <c r="CS15" s="920"/>
      <c r="CT15" s="920"/>
      <c r="CU15" s="920"/>
      <c r="CV15" s="920"/>
      <c r="CW15" s="920"/>
      <c r="CX15" s="920"/>
      <c r="CY15" s="920"/>
      <c r="CZ15" s="920"/>
      <c r="DA15" s="920"/>
      <c r="DB15" s="920"/>
      <c r="DC15" s="920"/>
      <c r="DD15" s="920"/>
      <c r="DE15" s="920"/>
      <c r="DF15" s="920"/>
      <c r="DG15" s="920"/>
      <c r="DH15" s="920"/>
      <c r="DI15" s="920"/>
      <c r="DJ15" s="920"/>
      <c r="DK15" s="920"/>
      <c r="DL15" s="920"/>
      <c r="DM15" s="920"/>
      <c r="DN15" s="920"/>
      <c r="DO15" s="920"/>
      <c r="DP15" s="920"/>
      <c r="DQ15" s="920"/>
      <c r="DR15" s="920"/>
      <c r="DS15" s="920"/>
      <c r="DT15" s="920"/>
      <c r="DU15" s="920"/>
      <c r="DV15" s="920"/>
      <c r="DW15" s="920"/>
      <c r="DX15" s="920"/>
      <c r="DY15" s="920"/>
      <c r="DZ15" s="920"/>
      <c r="EA15" s="920"/>
      <c r="EB15" s="920"/>
      <c r="EC15" s="920"/>
      <c r="ED15" s="920"/>
      <c r="EE15" s="920"/>
      <c r="EF15" s="920"/>
      <c r="EG15" s="920"/>
      <c r="EH15" s="920"/>
      <c r="EI15" s="920"/>
      <c r="EJ15" s="920"/>
      <c r="EK15" s="920"/>
      <c r="EL15" s="920"/>
      <c r="EM15" s="920"/>
      <c r="EN15" s="920"/>
      <c r="EO15" s="920"/>
      <c r="EP15" s="920"/>
      <c r="EQ15" s="920"/>
      <c r="ER15" s="920"/>
      <c r="ES15" s="920"/>
      <c r="ET15" s="920"/>
      <c r="EU15" s="920"/>
      <c r="EV15" s="920"/>
      <c r="EW15" s="920"/>
      <c r="EX15" s="920"/>
      <c r="EY15" s="920"/>
      <c r="EZ15" s="920"/>
      <c r="FA15" s="920"/>
      <c r="FB15" s="920"/>
      <c r="FC15" s="920"/>
      <c r="FD15" s="920"/>
      <c r="FE15" s="920"/>
      <c r="FF15" s="920"/>
      <c r="FG15" s="920"/>
      <c r="FH15" s="920"/>
      <c r="FI15" s="920"/>
      <c r="FJ15" s="920"/>
      <c r="FK15" s="920"/>
      <c r="FL15" s="920"/>
      <c r="FM15" s="920"/>
      <c r="FN15" s="920"/>
      <c r="FO15" s="920"/>
      <c r="FP15" s="920"/>
      <c r="FQ15" s="920"/>
      <c r="FR15" s="920"/>
      <c r="FS15" s="920"/>
      <c r="FT15" s="920"/>
      <c r="FU15" s="920"/>
      <c r="FV15" s="920"/>
      <c r="FW15" s="920"/>
      <c r="FX15" s="920"/>
      <c r="FY15" s="920"/>
      <c r="FZ15" s="920"/>
      <c r="GA15" s="920"/>
      <c r="GB15" s="920"/>
      <c r="GC15" s="920"/>
      <c r="GD15" s="920"/>
      <c r="GE15" s="920"/>
      <c r="GF15" s="920"/>
      <c r="GG15" s="920"/>
      <c r="GH15" s="920"/>
      <c r="GI15" s="920"/>
      <c r="GJ15" s="920"/>
      <c r="GK15" s="920"/>
      <c r="GL15" s="920"/>
      <c r="GM15" s="920"/>
      <c r="GN15" s="920"/>
      <c r="GO15" s="920"/>
      <c r="GP15" s="920"/>
      <c r="GQ15" s="920"/>
      <c r="GR15" s="920"/>
      <c r="GS15" s="920"/>
      <c r="GT15" s="920"/>
      <c r="GU15" s="920"/>
      <c r="GV15" s="920"/>
      <c r="GW15" s="920"/>
      <c r="GX15" s="920"/>
      <c r="GY15" s="920"/>
      <c r="GZ15" s="920"/>
      <c r="HA15" s="920"/>
      <c r="HB15" s="920"/>
      <c r="HC15" s="920"/>
      <c r="HD15" s="920"/>
      <c r="HE15" s="920"/>
      <c r="HF15" s="920"/>
      <c r="HG15" s="920"/>
      <c r="HH15" s="920"/>
      <c r="HI15" s="920"/>
      <c r="HJ15" s="920"/>
      <c r="HK15" s="920"/>
      <c r="HL15" s="920"/>
      <c r="HM15" s="920"/>
      <c r="HN15" s="920"/>
      <c r="HO15" s="920"/>
      <c r="HP15" s="920"/>
      <c r="HQ15" s="920"/>
      <c r="HR15" s="920"/>
      <c r="HS15" s="920"/>
      <c r="HT15" s="920"/>
      <c r="HU15" s="920"/>
      <c r="HV15" s="920"/>
      <c r="HW15" s="920"/>
      <c r="HX15" s="920"/>
      <c r="HY15" s="920"/>
      <c r="HZ15" s="920"/>
      <c r="IA15" s="920"/>
      <c r="IB15" s="920"/>
      <c r="IC15" s="920"/>
      <c r="ID15" s="920"/>
      <c r="IE15" s="920"/>
      <c r="IF15" s="920"/>
      <c r="IG15" s="920"/>
      <c r="IH15" s="920"/>
      <c r="II15" s="920"/>
      <c r="IJ15" s="920"/>
      <c r="IK15" s="920"/>
      <c r="IL15" s="920"/>
      <c r="IM15" s="920"/>
      <c r="IN15" s="920"/>
      <c r="IO15" s="920"/>
      <c r="IP15" s="920"/>
      <c r="IQ15" s="920"/>
      <c r="IR15" s="920"/>
      <c r="IS15" s="920"/>
      <c r="IT15" s="920"/>
    </row>
    <row r="16" spans="1:254">
      <c r="A16" s="114">
        <v>6</v>
      </c>
      <c r="B16" s="110" t="s">
        <v>276</v>
      </c>
      <c r="C16" s="115">
        <f>VERMTCH!D17</f>
        <v>0</v>
      </c>
      <c r="D16" s="115">
        <f>VERMTCH!E17</f>
        <v>0</v>
      </c>
      <c r="E16" s="115">
        <f>VERMTCH!F17</f>
        <v>0</v>
      </c>
      <c r="F16" s="116"/>
      <c r="G16" s="381">
        <f>+VERMTCH!H17</f>
        <v>0</v>
      </c>
      <c r="H16" s="115">
        <f>SUM(C16:G16)</f>
        <v>0</v>
      </c>
      <c r="I16" s="115"/>
      <c r="V16" s="920"/>
      <c r="W16" s="920"/>
      <c r="X16" s="920"/>
      <c r="Y16" s="920"/>
      <c r="Z16" s="920"/>
      <c r="AA16" s="920"/>
      <c r="AB16" s="920"/>
      <c r="AC16" s="920"/>
      <c r="AD16" s="920"/>
      <c r="AE16" s="920"/>
      <c r="AF16" s="920"/>
      <c r="AG16" s="920"/>
      <c r="AH16" s="920"/>
      <c r="AI16" s="920"/>
      <c r="AJ16" s="920"/>
      <c r="AK16" s="920"/>
      <c r="AL16" s="920"/>
      <c r="AM16" s="920"/>
      <c r="AN16" s="920"/>
      <c r="AO16" s="920"/>
      <c r="AP16" s="920"/>
      <c r="AQ16" s="920"/>
      <c r="AR16" s="920"/>
      <c r="AS16" s="920"/>
      <c r="AT16" s="920"/>
      <c r="AU16" s="920"/>
      <c r="AV16" s="920"/>
      <c r="AW16" s="920"/>
      <c r="AX16" s="920"/>
      <c r="AY16" s="920"/>
      <c r="AZ16" s="920"/>
      <c r="BA16" s="920"/>
      <c r="BB16" s="920"/>
      <c r="BC16" s="920"/>
      <c r="BD16" s="920"/>
      <c r="BE16" s="920"/>
      <c r="BF16" s="920"/>
      <c r="BG16" s="920"/>
      <c r="BH16" s="920"/>
      <c r="BI16" s="920"/>
      <c r="BJ16" s="920"/>
      <c r="BK16" s="920"/>
      <c r="BL16" s="920"/>
      <c r="BM16" s="920"/>
      <c r="BN16" s="920"/>
      <c r="BO16" s="920"/>
      <c r="BP16" s="920"/>
      <c r="BQ16" s="920"/>
      <c r="BR16" s="920"/>
      <c r="BS16" s="920"/>
      <c r="BT16" s="920"/>
      <c r="BU16" s="920"/>
      <c r="BV16" s="920"/>
      <c r="BW16" s="920"/>
      <c r="BX16" s="920"/>
      <c r="BY16" s="920"/>
      <c r="BZ16" s="920"/>
      <c r="CA16" s="920"/>
      <c r="CB16" s="920"/>
      <c r="CC16" s="920"/>
      <c r="CD16" s="920"/>
      <c r="CE16" s="920"/>
      <c r="CF16" s="920"/>
      <c r="CG16" s="920"/>
      <c r="CH16" s="920"/>
      <c r="CI16" s="920"/>
      <c r="CJ16" s="920"/>
      <c r="CK16" s="920"/>
      <c r="CL16" s="920"/>
      <c r="CM16" s="920"/>
      <c r="CN16" s="920"/>
      <c r="CO16" s="920"/>
      <c r="CP16" s="920"/>
      <c r="CQ16" s="920"/>
      <c r="CR16" s="920"/>
      <c r="CS16" s="920"/>
      <c r="CT16" s="920"/>
      <c r="CU16" s="920"/>
      <c r="CV16" s="920"/>
      <c r="CW16" s="920"/>
      <c r="CX16" s="920"/>
      <c r="CY16" s="920"/>
      <c r="CZ16" s="920"/>
      <c r="DA16" s="920"/>
      <c r="DB16" s="920"/>
      <c r="DC16" s="920"/>
      <c r="DD16" s="920"/>
      <c r="DE16" s="920"/>
      <c r="DF16" s="920"/>
      <c r="DG16" s="920"/>
      <c r="DH16" s="920"/>
      <c r="DI16" s="920"/>
      <c r="DJ16" s="920"/>
      <c r="DK16" s="920"/>
      <c r="DL16" s="920"/>
      <c r="DM16" s="920"/>
      <c r="DN16" s="920"/>
      <c r="DO16" s="920"/>
      <c r="DP16" s="920"/>
      <c r="DQ16" s="920"/>
      <c r="DR16" s="920"/>
      <c r="DS16" s="920"/>
      <c r="DT16" s="920"/>
      <c r="DU16" s="920"/>
      <c r="DV16" s="920"/>
      <c r="DW16" s="920"/>
      <c r="DX16" s="920"/>
      <c r="DY16" s="920"/>
      <c r="DZ16" s="920"/>
      <c r="EA16" s="920"/>
      <c r="EB16" s="920"/>
      <c r="EC16" s="920"/>
      <c r="ED16" s="920"/>
      <c r="EE16" s="920"/>
      <c r="EF16" s="920"/>
      <c r="EG16" s="920"/>
      <c r="EH16" s="920"/>
      <c r="EI16" s="920"/>
      <c r="EJ16" s="920"/>
      <c r="EK16" s="920"/>
      <c r="EL16" s="920"/>
      <c r="EM16" s="920"/>
      <c r="EN16" s="920"/>
      <c r="EO16" s="920"/>
      <c r="EP16" s="920"/>
      <c r="EQ16" s="920"/>
      <c r="ER16" s="920"/>
      <c r="ES16" s="920"/>
      <c r="ET16" s="920"/>
      <c r="EU16" s="920"/>
      <c r="EV16" s="920"/>
      <c r="EW16" s="920"/>
      <c r="EX16" s="920"/>
      <c r="EY16" s="920"/>
      <c r="EZ16" s="920"/>
      <c r="FA16" s="920"/>
      <c r="FB16" s="920"/>
      <c r="FC16" s="920"/>
      <c r="FD16" s="920"/>
      <c r="FE16" s="920"/>
      <c r="FF16" s="920"/>
      <c r="FG16" s="920"/>
      <c r="FH16" s="920"/>
      <c r="FI16" s="920"/>
      <c r="FJ16" s="920"/>
      <c r="FK16" s="920"/>
      <c r="FL16" s="920"/>
      <c r="FM16" s="920"/>
      <c r="FN16" s="920"/>
      <c r="FO16" s="920"/>
      <c r="FP16" s="920"/>
      <c r="FQ16" s="920"/>
      <c r="FR16" s="920"/>
      <c r="FS16" s="920"/>
      <c r="FT16" s="920"/>
      <c r="FU16" s="920"/>
      <c r="FV16" s="920"/>
      <c r="FW16" s="920"/>
      <c r="FX16" s="920"/>
      <c r="FY16" s="920"/>
      <c r="FZ16" s="920"/>
      <c r="GA16" s="920"/>
      <c r="GB16" s="920"/>
      <c r="GC16" s="920"/>
      <c r="GD16" s="920"/>
      <c r="GE16" s="920"/>
      <c r="GF16" s="920"/>
      <c r="GG16" s="920"/>
      <c r="GH16" s="920"/>
      <c r="GI16" s="920"/>
      <c r="GJ16" s="920"/>
      <c r="GK16" s="920"/>
      <c r="GL16" s="920"/>
      <c r="GM16" s="920"/>
      <c r="GN16" s="920"/>
      <c r="GO16" s="920"/>
      <c r="GP16" s="920"/>
      <c r="GQ16" s="920"/>
      <c r="GR16" s="920"/>
      <c r="GS16" s="920"/>
      <c r="GT16" s="920"/>
      <c r="GU16" s="920"/>
      <c r="GV16" s="920"/>
      <c r="GW16" s="920"/>
      <c r="GX16" s="920"/>
      <c r="GY16" s="920"/>
      <c r="GZ16" s="920"/>
      <c r="HA16" s="920"/>
      <c r="HB16" s="920"/>
      <c r="HC16" s="920"/>
      <c r="HD16" s="920"/>
      <c r="HE16" s="920"/>
      <c r="HF16" s="920"/>
      <c r="HG16" s="920"/>
      <c r="HH16" s="920"/>
      <c r="HI16" s="920"/>
      <c r="HJ16" s="920"/>
      <c r="HK16" s="920"/>
      <c r="HL16" s="920"/>
      <c r="HM16" s="920"/>
      <c r="HN16" s="920"/>
      <c r="HO16" s="920"/>
      <c r="HP16" s="920"/>
      <c r="HQ16" s="920"/>
      <c r="HR16" s="920"/>
      <c r="HS16" s="920"/>
      <c r="HT16" s="920"/>
      <c r="HU16" s="920"/>
      <c r="HV16" s="920"/>
      <c r="HW16" s="920"/>
      <c r="HX16" s="920"/>
      <c r="HY16" s="920"/>
      <c r="HZ16" s="920"/>
      <c r="IA16" s="920"/>
      <c r="IB16" s="920"/>
      <c r="IC16" s="920"/>
      <c r="ID16" s="920"/>
      <c r="IE16" s="920"/>
      <c r="IF16" s="920"/>
      <c r="IG16" s="920"/>
      <c r="IH16" s="920"/>
      <c r="II16" s="920"/>
      <c r="IJ16" s="920"/>
      <c r="IK16" s="920"/>
      <c r="IL16" s="920"/>
      <c r="IM16" s="920"/>
      <c r="IN16" s="920"/>
      <c r="IO16" s="920"/>
      <c r="IP16" s="920"/>
      <c r="IQ16" s="920"/>
      <c r="IR16" s="920"/>
      <c r="IS16" s="920"/>
      <c r="IT16" s="920"/>
    </row>
    <row r="17" spans="1:254">
      <c r="A17" s="114">
        <v>7</v>
      </c>
      <c r="B17" s="110" t="s">
        <v>277</v>
      </c>
      <c r="C17" s="115">
        <f>VERMTCH!D18</f>
        <v>0</v>
      </c>
      <c r="D17" s="115">
        <f>VERMTCH!E18</f>
        <v>0</v>
      </c>
      <c r="E17" s="115">
        <f>VERMTCH!F18</f>
        <v>0</v>
      </c>
      <c r="F17" s="115">
        <f>VERMTCH!G18</f>
        <v>0</v>
      </c>
      <c r="G17" s="115">
        <f>VERMTCH!H18</f>
        <v>0</v>
      </c>
      <c r="H17" s="115">
        <f>SUM(C17:G17)</f>
        <v>0</v>
      </c>
      <c r="I17" s="115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0"/>
      <c r="AG17" s="920"/>
      <c r="AH17" s="920"/>
      <c r="AI17" s="920"/>
      <c r="AJ17" s="920"/>
      <c r="AK17" s="920"/>
      <c r="AL17" s="920"/>
      <c r="AM17" s="920"/>
      <c r="AN17" s="920"/>
      <c r="AO17" s="920"/>
      <c r="AP17" s="920"/>
      <c r="AQ17" s="920"/>
      <c r="AR17" s="920"/>
      <c r="AS17" s="920"/>
      <c r="AT17" s="920"/>
      <c r="AU17" s="920"/>
      <c r="AV17" s="920"/>
      <c r="AW17" s="920"/>
      <c r="AX17" s="920"/>
      <c r="AY17" s="920"/>
      <c r="AZ17" s="920"/>
      <c r="BA17" s="920"/>
      <c r="BB17" s="920"/>
      <c r="BC17" s="920"/>
      <c r="BD17" s="920"/>
      <c r="BE17" s="920"/>
      <c r="BF17" s="920"/>
      <c r="BG17" s="920"/>
      <c r="BH17" s="920"/>
      <c r="BI17" s="920"/>
      <c r="BJ17" s="920"/>
      <c r="BK17" s="920"/>
      <c r="BL17" s="920"/>
      <c r="BM17" s="920"/>
      <c r="BN17" s="920"/>
      <c r="BO17" s="920"/>
      <c r="BP17" s="920"/>
      <c r="BQ17" s="920"/>
      <c r="BR17" s="920"/>
      <c r="BS17" s="920"/>
      <c r="BT17" s="920"/>
      <c r="BU17" s="920"/>
      <c r="BV17" s="920"/>
      <c r="BW17" s="920"/>
      <c r="BX17" s="920"/>
      <c r="BY17" s="920"/>
      <c r="BZ17" s="920"/>
      <c r="CA17" s="920"/>
      <c r="CB17" s="920"/>
      <c r="CC17" s="920"/>
      <c r="CD17" s="920"/>
      <c r="CE17" s="920"/>
      <c r="CF17" s="920"/>
      <c r="CG17" s="920"/>
      <c r="CH17" s="920"/>
      <c r="CI17" s="920"/>
      <c r="CJ17" s="920"/>
      <c r="CK17" s="920"/>
      <c r="CL17" s="920"/>
      <c r="CM17" s="920"/>
      <c r="CN17" s="920"/>
      <c r="CO17" s="920"/>
      <c r="CP17" s="920"/>
      <c r="CQ17" s="920"/>
      <c r="CR17" s="920"/>
      <c r="CS17" s="920"/>
      <c r="CT17" s="920"/>
      <c r="CU17" s="920"/>
      <c r="CV17" s="920"/>
      <c r="CW17" s="920"/>
      <c r="CX17" s="920"/>
      <c r="CY17" s="920"/>
      <c r="CZ17" s="920"/>
      <c r="DA17" s="920"/>
      <c r="DB17" s="920"/>
      <c r="DC17" s="920"/>
      <c r="DD17" s="920"/>
      <c r="DE17" s="920"/>
      <c r="DF17" s="920"/>
      <c r="DG17" s="920"/>
      <c r="DH17" s="920"/>
      <c r="DI17" s="920"/>
      <c r="DJ17" s="920"/>
      <c r="DK17" s="920"/>
      <c r="DL17" s="920"/>
      <c r="DM17" s="920"/>
      <c r="DN17" s="920"/>
      <c r="DO17" s="920"/>
      <c r="DP17" s="920"/>
      <c r="DQ17" s="920"/>
      <c r="DR17" s="920"/>
      <c r="DS17" s="920"/>
      <c r="DT17" s="920"/>
      <c r="DU17" s="920"/>
      <c r="DV17" s="920"/>
      <c r="DW17" s="920"/>
      <c r="DX17" s="920"/>
      <c r="DY17" s="920"/>
      <c r="DZ17" s="920"/>
      <c r="EA17" s="920"/>
      <c r="EB17" s="920"/>
      <c r="EC17" s="920"/>
      <c r="ED17" s="920"/>
      <c r="EE17" s="920"/>
      <c r="EF17" s="920"/>
      <c r="EG17" s="920"/>
      <c r="EH17" s="920"/>
      <c r="EI17" s="920"/>
      <c r="EJ17" s="920"/>
      <c r="EK17" s="920"/>
      <c r="EL17" s="920"/>
      <c r="EM17" s="920"/>
      <c r="EN17" s="920"/>
      <c r="EO17" s="920"/>
      <c r="EP17" s="920"/>
      <c r="EQ17" s="920"/>
      <c r="ER17" s="920"/>
      <c r="ES17" s="920"/>
      <c r="ET17" s="920"/>
      <c r="EU17" s="920"/>
      <c r="EV17" s="920"/>
      <c r="EW17" s="920"/>
      <c r="EX17" s="920"/>
      <c r="EY17" s="920"/>
      <c r="EZ17" s="920"/>
      <c r="FA17" s="920"/>
      <c r="FB17" s="920"/>
      <c r="FC17" s="920"/>
      <c r="FD17" s="920"/>
      <c r="FE17" s="920"/>
      <c r="FF17" s="920"/>
      <c r="FG17" s="920"/>
      <c r="FH17" s="920"/>
      <c r="FI17" s="920"/>
      <c r="FJ17" s="920"/>
      <c r="FK17" s="920"/>
      <c r="FL17" s="920"/>
      <c r="FM17" s="920"/>
      <c r="FN17" s="920"/>
      <c r="FO17" s="920"/>
      <c r="FP17" s="920"/>
      <c r="FQ17" s="920"/>
      <c r="FR17" s="920"/>
      <c r="FS17" s="920"/>
      <c r="FT17" s="920"/>
      <c r="FU17" s="920"/>
      <c r="FV17" s="920"/>
      <c r="FW17" s="920"/>
      <c r="FX17" s="920"/>
      <c r="FY17" s="920"/>
      <c r="FZ17" s="920"/>
      <c r="GA17" s="920"/>
      <c r="GB17" s="920"/>
      <c r="GC17" s="920"/>
      <c r="GD17" s="920"/>
      <c r="GE17" s="920"/>
      <c r="GF17" s="920"/>
      <c r="GG17" s="920"/>
      <c r="GH17" s="920"/>
      <c r="GI17" s="920"/>
      <c r="GJ17" s="920"/>
      <c r="GK17" s="920"/>
      <c r="GL17" s="920"/>
      <c r="GM17" s="920"/>
      <c r="GN17" s="920"/>
      <c r="GO17" s="920"/>
      <c r="GP17" s="920"/>
      <c r="GQ17" s="920"/>
      <c r="GR17" s="920"/>
      <c r="GS17" s="920"/>
      <c r="GT17" s="920"/>
      <c r="GU17" s="920"/>
      <c r="GV17" s="920"/>
      <c r="GW17" s="920"/>
      <c r="GX17" s="920"/>
      <c r="GY17" s="920"/>
      <c r="GZ17" s="920"/>
      <c r="HA17" s="920"/>
      <c r="HB17" s="920"/>
      <c r="HC17" s="920"/>
      <c r="HD17" s="920"/>
      <c r="HE17" s="920"/>
      <c r="HF17" s="920"/>
      <c r="HG17" s="920"/>
      <c r="HH17" s="920"/>
      <c r="HI17" s="920"/>
      <c r="HJ17" s="920"/>
      <c r="HK17" s="920"/>
      <c r="HL17" s="920"/>
      <c r="HM17" s="920"/>
      <c r="HN17" s="920"/>
      <c r="HO17" s="920"/>
      <c r="HP17" s="920"/>
      <c r="HQ17" s="920"/>
      <c r="HR17" s="920"/>
      <c r="HS17" s="920"/>
      <c r="HT17" s="920"/>
      <c r="HU17" s="920"/>
      <c r="HV17" s="920"/>
      <c r="HW17" s="920"/>
      <c r="HX17" s="920"/>
      <c r="HY17" s="920"/>
      <c r="HZ17" s="920"/>
      <c r="IA17" s="920"/>
      <c r="IB17" s="920"/>
      <c r="IC17" s="920"/>
      <c r="ID17" s="920"/>
      <c r="IE17" s="920"/>
      <c r="IF17" s="920"/>
      <c r="IG17" s="920"/>
      <c r="IH17" s="920"/>
      <c r="II17" s="920"/>
      <c r="IJ17" s="920"/>
      <c r="IK17" s="920"/>
      <c r="IL17" s="920"/>
      <c r="IM17" s="920"/>
      <c r="IN17" s="920"/>
      <c r="IO17" s="920"/>
      <c r="IP17" s="920"/>
      <c r="IQ17" s="920"/>
      <c r="IR17" s="920"/>
      <c r="IS17" s="920"/>
      <c r="IT17" s="920"/>
    </row>
    <row r="18" spans="1:254">
      <c r="A18" s="114">
        <v>8</v>
      </c>
      <c r="B18" s="110" t="s">
        <v>273</v>
      </c>
      <c r="C18" s="115"/>
      <c r="D18" s="115" t="str">
        <f>VERMTCH!E20</f>
        <v xml:space="preserve"> </v>
      </c>
      <c r="E18" s="115" t="str">
        <f>VERMTCH!F20</f>
        <v xml:space="preserve"> </v>
      </c>
      <c r="F18" s="115"/>
      <c r="G18" s="115" t="str">
        <f>VERMTCH!H20</f>
        <v xml:space="preserve"> </v>
      </c>
      <c r="H18" s="115">
        <f>SUM(C18:G18)</f>
        <v>0</v>
      </c>
      <c r="I18" s="115"/>
    </row>
    <row r="19" spans="1:254">
      <c r="A19" s="114">
        <v>9</v>
      </c>
      <c r="B19" s="110" t="s">
        <v>278</v>
      </c>
      <c r="C19" s="381">
        <f t="shared" ref="C19:H19" si="1">SUM(C16:C18)</f>
        <v>0</v>
      </c>
      <c r="D19" s="381">
        <f t="shared" si="1"/>
        <v>0</v>
      </c>
      <c r="E19" s="381">
        <f t="shared" si="1"/>
        <v>0</v>
      </c>
      <c r="F19" s="381">
        <f t="shared" si="1"/>
        <v>0</v>
      </c>
      <c r="G19" s="381">
        <f t="shared" si="1"/>
        <v>0</v>
      </c>
      <c r="H19" s="381">
        <f t="shared" si="1"/>
        <v>0</v>
      </c>
      <c r="I19" s="115"/>
    </row>
    <row r="20" spans="1:254">
      <c r="C20" s="381"/>
      <c r="D20" s="381"/>
      <c r="E20" s="381"/>
      <c r="F20" s="381"/>
      <c r="G20" s="381"/>
      <c r="H20" s="381"/>
      <c r="I20" s="115"/>
    </row>
    <row r="21" spans="1:254">
      <c r="C21" s="381"/>
      <c r="D21" s="381"/>
      <c r="E21" s="381"/>
      <c r="F21" s="381"/>
      <c r="G21" s="381"/>
      <c r="H21" s="381"/>
      <c r="I21" s="115"/>
      <c r="V21" s="920"/>
      <c r="W21" s="920"/>
      <c r="X21" s="920"/>
      <c r="Y21" s="920"/>
      <c r="Z21" s="920"/>
      <c r="AA21" s="920"/>
      <c r="AB21" s="920"/>
      <c r="AC21" s="920"/>
      <c r="AD21" s="920"/>
      <c r="AE21" s="920"/>
      <c r="AF21" s="920"/>
      <c r="AG21" s="920"/>
      <c r="AH21" s="920"/>
      <c r="AI21" s="920"/>
      <c r="AJ21" s="920"/>
      <c r="AK21" s="920"/>
      <c r="AL21" s="920"/>
      <c r="AM21" s="920"/>
      <c r="AN21" s="920"/>
      <c r="AO21" s="920"/>
      <c r="AP21" s="920"/>
      <c r="AQ21" s="920"/>
      <c r="AR21" s="920"/>
      <c r="AS21" s="920"/>
      <c r="AT21" s="920"/>
      <c r="AU21" s="920"/>
      <c r="AV21" s="920"/>
      <c r="AW21" s="920"/>
      <c r="AX21" s="920"/>
      <c r="AY21" s="920"/>
      <c r="AZ21" s="920"/>
      <c r="BA21" s="920"/>
      <c r="BB21" s="920"/>
      <c r="BC21" s="920"/>
      <c r="BD21" s="920"/>
      <c r="BE21" s="920"/>
      <c r="BF21" s="920"/>
      <c r="BG21" s="920"/>
      <c r="BH21" s="920"/>
      <c r="BI21" s="920"/>
      <c r="BJ21" s="920"/>
      <c r="BK21" s="920"/>
      <c r="BL21" s="920"/>
      <c r="BM21" s="920"/>
      <c r="BN21" s="920"/>
      <c r="BO21" s="920"/>
      <c r="BP21" s="920"/>
      <c r="BQ21" s="920"/>
      <c r="BR21" s="920"/>
      <c r="BS21" s="920"/>
      <c r="BT21" s="920"/>
      <c r="BU21" s="920"/>
      <c r="BV21" s="920"/>
      <c r="BW21" s="920"/>
      <c r="BX21" s="920"/>
      <c r="BY21" s="920"/>
      <c r="BZ21" s="920"/>
      <c r="CA21" s="920"/>
      <c r="CB21" s="920"/>
      <c r="CC21" s="920"/>
      <c r="CD21" s="920"/>
      <c r="CE21" s="920"/>
      <c r="CF21" s="920"/>
      <c r="CG21" s="920"/>
      <c r="CH21" s="920"/>
      <c r="CI21" s="920"/>
      <c r="CJ21" s="920"/>
      <c r="CK21" s="920"/>
      <c r="CL21" s="920"/>
      <c r="CM21" s="920"/>
      <c r="CN21" s="920"/>
      <c r="CO21" s="920"/>
      <c r="CP21" s="920"/>
      <c r="CQ21" s="920"/>
      <c r="CR21" s="920"/>
      <c r="CS21" s="920"/>
      <c r="CT21" s="920"/>
      <c r="CU21" s="920"/>
      <c r="CV21" s="920"/>
      <c r="CW21" s="920"/>
      <c r="CX21" s="920"/>
      <c r="CY21" s="920"/>
      <c r="CZ21" s="920"/>
      <c r="DA21" s="920"/>
      <c r="DB21" s="920"/>
      <c r="DC21" s="920"/>
      <c r="DD21" s="920"/>
      <c r="DE21" s="920"/>
      <c r="DF21" s="920"/>
      <c r="DG21" s="920"/>
      <c r="DH21" s="920"/>
      <c r="DI21" s="920"/>
      <c r="DJ21" s="920"/>
      <c r="DK21" s="920"/>
      <c r="DL21" s="920"/>
      <c r="DM21" s="920"/>
      <c r="DN21" s="920"/>
      <c r="DO21" s="920"/>
      <c r="DP21" s="920"/>
      <c r="DQ21" s="920"/>
      <c r="DR21" s="920"/>
      <c r="DS21" s="920"/>
      <c r="DT21" s="920"/>
      <c r="DU21" s="920"/>
      <c r="DV21" s="920"/>
      <c r="DW21" s="920"/>
      <c r="DX21" s="920"/>
      <c r="DY21" s="920"/>
      <c r="DZ21" s="920"/>
      <c r="EA21" s="920"/>
      <c r="EB21" s="920"/>
      <c r="EC21" s="920"/>
      <c r="ED21" s="920"/>
      <c r="EE21" s="920"/>
      <c r="EF21" s="920"/>
      <c r="EG21" s="920"/>
      <c r="EH21" s="920"/>
      <c r="EI21" s="920"/>
      <c r="EJ21" s="920"/>
      <c r="EK21" s="920"/>
      <c r="EL21" s="920"/>
      <c r="EM21" s="920"/>
      <c r="EN21" s="920"/>
      <c r="EO21" s="920"/>
      <c r="EP21" s="920"/>
      <c r="EQ21" s="920"/>
      <c r="ER21" s="920"/>
      <c r="ES21" s="920"/>
      <c r="ET21" s="920"/>
      <c r="EU21" s="920"/>
      <c r="EV21" s="920"/>
      <c r="EW21" s="920"/>
      <c r="EX21" s="920"/>
      <c r="EY21" s="920"/>
      <c r="EZ21" s="920"/>
      <c r="FA21" s="920"/>
      <c r="FB21" s="920"/>
      <c r="FC21" s="920"/>
      <c r="FD21" s="920"/>
      <c r="FE21" s="920"/>
      <c r="FF21" s="920"/>
      <c r="FG21" s="920"/>
      <c r="FH21" s="920"/>
      <c r="FI21" s="920"/>
      <c r="FJ21" s="920"/>
      <c r="FK21" s="920"/>
      <c r="FL21" s="920"/>
      <c r="FM21" s="920"/>
      <c r="FN21" s="920"/>
      <c r="FO21" s="920"/>
      <c r="FP21" s="920"/>
      <c r="FQ21" s="920"/>
      <c r="FR21" s="920"/>
      <c r="FS21" s="920"/>
      <c r="FT21" s="920"/>
      <c r="FU21" s="920"/>
      <c r="FV21" s="920"/>
      <c r="FW21" s="920"/>
      <c r="FX21" s="920"/>
      <c r="FY21" s="920"/>
      <c r="FZ21" s="920"/>
      <c r="GA21" s="920"/>
      <c r="GB21" s="920"/>
      <c r="GC21" s="920"/>
      <c r="GD21" s="920"/>
      <c r="GE21" s="920"/>
      <c r="GF21" s="920"/>
      <c r="GG21" s="920"/>
      <c r="GH21" s="920"/>
      <c r="GI21" s="920"/>
      <c r="GJ21" s="920"/>
      <c r="GK21" s="920"/>
      <c r="GL21" s="920"/>
      <c r="GM21" s="920"/>
      <c r="GN21" s="920"/>
      <c r="GO21" s="920"/>
      <c r="GP21" s="920"/>
      <c r="GQ21" s="920"/>
      <c r="GR21" s="920"/>
      <c r="GS21" s="920"/>
      <c r="GT21" s="920"/>
      <c r="GU21" s="920"/>
      <c r="GV21" s="920"/>
      <c r="GW21" s="920"/>
      <c r="GX21" s="920"/>
      <c r="GY21" s="920"/>
      <c r="GZ21" s="920"/>
      <c r="HA21" s="920"/>
      <c r="HB21" s="920"/>
      <c r="HC21" s="920"/>
      <c r="HD21" s="920"/>
      <c r="HE21" s="920"/>
      <c r="HF21" s="920"/>
      <c r="HG21" s="920"/>
      <c r="HH21" s="920"/>
      <c r="HI21" s="920"/>
      <c r="HJ21" s="920"/>
      <c r="HK21" s="920"/>
      <c r="HL21" s="920"/>
      <c r="HM21" s="920"/>
      <c r="HN21" s="920"/>
      <c r="HO21" s="920"/>
      <c r="HP21" s="920"/>
      <c r="HQ21" s="920"/>
      <c r="HR21" s="920"/>
      <c r="HS21" s="920"/>
      <c r="HT21" s="920"/>
      <c r="HU21" s="920"/>
      <c r="HV21" s="920"/>
      <c r="HW21" s="920"/>
      <c r="HX21" s="920"/>
      <c r="HY21" s="920"/>
      <c r="HZ21" s="920"/>
      <c r="IA21" s="920"/>
      <c r="IB21" s="920"/>
      <c r="IC21" s="920"/>
      <c r="ID21" s="920"/>
      <c r="IE21" s="920"/>
      <c r="IF21" s="920"/>
      <c r="IG21" s="920"/>
      <c r="IH21" s="920"/>
      <c r="II21" s="920"/>
      <c r="IJ21" s="920"/>
      <c r="IK21" s="920"/>
      <c r="IL21" s="920"/>
      <c r="IM21" s="920"/>
      <c r="IN21" s="920"/>
      <c r="IO21" s="920"/>
      <c r="IP21" s="920"/>
      <c r="IQ21" s="920"/>
      <c r="IR21" s="920"/>
      <c r="IS21" s="920"/>
      <c r="IT21" s="920"/>
    </row>
    <row r="22" spans="1:254" ht="15.75" thickBot="1">
      <c r="A22" s="114">
        <v>17</v>
      </c>
      <c r="B22" s="110" t="s">
        <v>279</v>
      </c>
      <c r="C22" s="118">
        <f t="shared" ref="C22:H22" si="2">C13-C19</f>
        <v>0</v>
      </c>
      <c r="D22" s="118">
        <f t="shared" si="2"/>
        <v>0</v>
      </c>
      <c r="E22" s="638">
        <f t="shared" si="2"/>
        <v>0</v>
      </c>
      <c r="F22" s="638">
        <f t="shared" si="2"/>
        <v>0</v>
      </c>
      <c r="G22" s="118">
        <f t="shared" si="2"/>
        <v>0</v>
      </c>
      <c r="H22" s="118">
        <f t="shared" si="2"/>
        <v>0</v>
      </c>
      <c r="I22" s="115"/>
      <c r="V22" s="920"/>
      <c r="W22" s="920"/>
      <c r="X22" s="920"/>
      <c r="Y22" s="920"/>
      <c r="Z22" s="920"/>
      <c r="AA22" s="920"/>
      <c r="AB22" s="920"/>
      <c r="AC22" s="920"/>
      <c r="AD22" s="920"/>
      <c r="AE22" s="920"/>
      <c r="AF22" s="920"/>
      <c r="AG22" s="920"/>
      <c r="AH22" s="920"/>
      <c r="AI22" s="920"/>
      <c r="AJ22" s="920"/>
      <c r="AK22" s="920"/>
      <c r="AL22" s="920"/>
      <c r="AM22" s="920"/>
      <c r="AN22" s="920"/>
      <c r="AO22" s="920"/>
      <c r="AP22" s="920"/>
      <c r="AQ22" s="920"/>
      <c r="AR22" s="920"/>
      <c r="AS22" s="920"/>
      <c r="AT22" s="920"/>
      <c r="AU22" s="920"/>
      <c r="AV22" s="920"/>
      <c r="AW22" s="920"/>
      <c r="AX22" s="920"/>
      <c r="AY22" s="920"/>
      <c r="AZ22" s="920"/>
      <c r="BA22" s="920"/>
      <c r="BB22" s="920"/>
      <c r="BC22" s="920"/>
      <c r="BD22" s="920"/>
      <c r="BE22" s="920"/>
      <c r="BF22" s="920"/>
      <c r="BG22" s="920"/>
      <c r="BH22" s="920"/>
      <c r="BI22" s="920"/>
      <c r="BJ22" s="920"/>
      <c r="BK22" s="920"/>
      <c r="BL22" s="920"/>
      <c r="BM22" s="920"/>
      <c r="BN22" s="920"/>
      <c r="BO22" s="920"/>
      <c r="BP22" s="920"/>
      <c r="BQ22" s="920"/>
      <c r="BR22" s="920"/>
      <c r="BS22" s="920"/>
      <c r="BT22" s="920"/>
      <c r="BU22" s="920"/>
      <c r="BV22" s="920"/>
      <c r="BW22" s="920"/>
      <c r="BX22" s="920"/>
      <c r="BY22" s="920"/>
      <c r="BZ22" s="920"/>
      <c r="CA22" s="920"/>
      <c r="CB22" s="920"/>
      <c r="CC22" s="920"/>
      <c r="CD22" s="920"/>
      <c r="CE22" s="920"/>
      <c r="CF22" s="920"/>
      <c r="CG22" s="920"/>
      <c r="CH22" s="920"/>
      <c r="CI22" s="920"/>
      <c r="CJ22" s="920"/>
      <c r="CK22" s="920"/>
      <c r="CL22" s="920"/>
      <c r="CM22" s="920"/>
      <c r="CN22" s="920"/>
      <c r="CO22" s="920"/>
      <c r="CP22" s="920"/>
      <c r="CQ22" s="920"/>
      <c r="CR22" s="920"/>
      <c r="CS22" s="920"/>
      <c r="CT22" s="920"/>
      <c r="CU22" s="920"/>
      <c r="CV22" s="920"/>
      <c r="CW22" s="920"/>
      <c r="CX22" s="920"/>
      <c r="CY22" s="920"/>
      <c r="CZ22" s="920"/>
      <c r="DA22" s="920"/>
      <c r="DB22" s="920"/>
      <c r="DC22" s="920"/>
      <c r="DD22" s="920"/>
      <c r="DE22" s="920"/>
      <c r="DF22" s="920"/>
      <c r="DG22" s="920"/>
      <c r="DH22" s="920"/>
      <c r="DI22" s="920"/>
      <c r="DJ22" s="920"/>
      <c r="DK22" s="920"/>
      <c r="DL22" s="920"/>
      <c r="DM22" s="920"/>
      <c r="DN22" s="920"/>
      <c r="DO22" s="920"/>
      <c r="DP22" s="920"/>
      <c r="DQ22" s="920"/>
      <c r="DR22" s="920"/>
      <c r="DS22" s="920"/>
      <c r="DT22" s="920"/>
      <c r="DU22" s="920"/>
      <c r="DV22" s="920"/>
      <c r="DW22" s="920"/>
      <c r="DX22" s="920"/>
      <c r="DY22" s="920"/>
      <c r="DZ22" s="920"/>
      <c r="EA22" s="920"/>
      <c r="EB22" s="920"/>
      <c r="EC22" s="920"/>
      <c r="ED22" s="920"/>
      <c r="EE22" s="920"/>
      <c r="EF22" s="920"/>
      <c r="EG22" s="920"/>
      <c r="EH22" s="920"/>
      <c r="EI22" s="920"/>
      <c r="EJ22" s="920"/>
      <c r="EK22" s="920"/>
      <c r="EL22" s="920"/>
      <c r="EM22" s="920"/>
      <c r="EN22" s="920"/>
      <c r="EO22" s="920"/>
      <c r="EP22" s="920"/>
      <c r="EQ22" s="920"/>
      <c r="ER22" s="920"/>
      <c r="ES22" s="920"/>
      <c r="ET22" s="920"/>
      <c r="EU22" s="920"/>
      <c r="EV22" s="920"/>
      <c r="EW22" s="920"/>
      <c r="EX22" s="920"/>
      <c r="EY22" s="920"/>
      <c r="EZ22" s="920"/>
      <c r="FA22" s="920"/>
      <c r="FB22" s="920"/>
      <c r="FC22" s="920"/>
      <c r="FD22" s="920"/>
      <c r="FE22" s="920"/>
      <c r="FF22" s="920"/>
      <c r="FG22" s="920"/>
      <c r="FH22" s="920"/>
      <c r="FI22" s="920"/>
      <c r="FJ22" s="920"/>
      <c r="FK22" s="920"/>
      <c r="FL22" s="920"/>
      <c r="FM22" s="920"/>
      <c r="FN22" s="920"/>
      <c r="FO22" s="920"/>
      <c r="FP22" s="920"/>
      <c r="FQ22" s="920"/>
      <c r="FR22" s="920"/>
      <c r="FS22" s="920"/>
      <c r="FT22" s="920"/>
      <c r="FU22" s="920"/>
      <c r="FV22" s="920"/>
      <c r="FW22" s="920"/>
      <c r="FX22" s="920"/>
      <c r="FY22" s="920"/>
      <c r="FZ22" s="920"/>
      <c r="GA22" s="920"/>
      <c r="GB22" s="920"/>
      <c r="GC22" s="920"/>
      <c r="GD22" s="920"/>
      <c r="GE22" s="920"/>
      <c r="GF22" s="920"/>
      <c r="GG22" s="920"/>
      <c r="GH22" s="920"/>
      <c r="GI22" s="920"/>
      <c r="GJ22" s="920"/>
      <c r="GK22" s="920"/>
      <c r="GL22" s="920"/>
      <c r="GM22" s="920"/>
      <c r="GN22" s="920"/>
      <c r="GO22" s="920"/>
      <c r="GP22" s="920"/>
      <c r="GQ22" s="920"/>
      <c r="GR22" s="920"/>
      <c r="GS22" s="920"/>
      <c r="GT22" s="920"/>
      <c r="GU22" s="920"/>
      <c r="GV22" s="920"/>
      <c r="GW22" s="920"/>
      <c r="GX22" s="920"/>
      <c r="GY22" s="920"/>
      <c r="GZ22" s="920"/>
      <c r="HA22" s="920"/>
      <c r="HB22" s="920"/>
      <c r="HC22" s="920"/>
      <c r="HD22" s="920"/>
      <c r="HE22" s="920"/>
      <c r="HF22" s="920"/>
      <c r="HG22" s="920"/>
      <c r="HH22" s="920"/>
      <c r="HI22" s="920"/>
      <c r="HJ22" s="920"/>
      <c r="HK22" s="920"/>
      <c r="HL22" s="920"/>
      <c r="HM22" s="920"/>
      <c r="HN22" s="920"/>
      <c r="HO22" s="920"/>
      <c r="HP22" s="920"/>
      <c r="HQ22" s="920"/>
      <c r="HR22" s="920"/>
      <c r="HS22" s="920"/>
      <c r="HT22" s="920"/>
      <c r="HU22" s="920"/>
      <c r="HV22" s="920"/>
      <c r="HW22" s="920"/>
      <c r="HX22" s="920"/>
      <c r="HY22" s="920"/>
      <c r="HZ22" s="920"/>
      <c r="IA22" s="920"/>
      <c r="IB22" s="920"/>
      <c r="IC22" s="920"/>
      <c r="ID22" s="920"/>
      <c r="IE22" s="920"/>
      <c r="IF22" s="920"/>
      <c r="IG22" s="920"/>
      <c r="IH22" s="920"/>
      <c r="II22" s="920"/>
      <c r="IJ22" s="920"/>
      <c r="IK22" s="920"/>
      <c r="IL22" s="920"/>
      <c r="IM22" s="920"/>
      <c r="IN22" s="920"/>
      <c r="IO22" s="920"/>
      <c r="IP22" s="920"/>
      <c r="IQ22" s="920"/>
      <c r="IR22" s="920"/>
      <c r="IS22" s="920"/>
      <c r="IT22" s="920"/>
    </row>
    <row r="23" spans="1:254" ht="15.75" thickTop="1">
      <c r="C23" s="115"/>
      <c r="D23" s="115"/>
      <c r="E23" s="115"/>
      <c r="F23" s="115"/>
      <c r="G23" s="115"/>
      <c r="H23" s="115" t="s">
        <v>8</v>
      </c>
      <c r="I23" s="115"/>
      <c r="V23" s="920"/>
      <c r="W23" s="920"/>
      <c r="X23" s="920"/>
      <c r="Y23" s="920"/>
      <c r="Z23" s="920"/>
      <c r="AA23" s="920"/>
      <c r="AB23" s="920"/>
      <c r="AC23" s="920"/>
      <c r="AD23" s="920"/>
      <c r="AE23" s="920"/>
      <c r="AF23" s="920"/>
      <c r="AG23" s="920"/>
      <c r="AH23" s="920"/>
      <c r="AI23" s="920"/>
      <c r="AJ23" s="920"/>
      <c r="AK23" s="920"/>
      <c r="AL23" s="920"/>
      <c r="AM23" s="920"/>
      <c r="AN23" s="920"/>
      <c r="AO23" s="920"/>
      <c r="AP23" s="920"/>
      <c r="AQ23" s="920"/>
      <c r="AR23" s="920"/>
      <c r="AS23" s="920"/>
      <c r="AT23" s="920"/>
      <c r="AU23" s="920"/>
      <c r="AV23" s="920"/>
      <c r="AW23" s="920"/>
      <c r="AX23" s="920"/>
      <c r="AY23" s="920"/>
      <c r="AZ23" s="920"/>
      <c r="BA23" s="920"/>
      <c r="BB23" s="920"/>
      <c r="BC23" s="920"/>
      <c r="BD23" s="920"/>
      <c r="BE23" s="920"/>
      <c r="BF23" s="920"/>
      <c r="BG23" s="920"/>
      <c r="BH23" s="920"/>
      <c r="BI23" s="920"/>
      <c r="BJ23" s="920"/>
      <c r="BK23" s="920"/>
      <c r="BL23" s="920"/>
      <c r="BM23" s="920"/>
      <c r="BN23" s="920"/>
      <c r="BO23" s="920"/>
      <c r="BP23" s="920"/>
      <c r="BQ23" s="920"/>
      <c r="BR23" s="920"/>
      <c r="BS23" s="920"/>
      <c r="BT23" s="920"/>
      <c r="BU23" s="920"/>
      <c r="BV23" s="920"/>
      <c r="BW23" s="920"/>
      <c r="BX23" s="920"/>
      <c r="BY23" s="920"/>
      <c r="BZ23" s="920"/>
      <c r="CA23" s="920"/>
      <c r="CB23" s="920"/>
      <c r="CC23" s="920"/>
      <c r="CD23" s="920"/>
      <c r="CE23" s="920"/>
      <c r="CF23" s="920"/>
      <c r="CG23" s="920"/>
      <c r="CH23" s="920"/>
      <c r="CI23" s="920"/>
      <c r="CJ23" s="920"/>
      <c r="CK23" s="920"/>
      <c r="CL23" s="920"/>
      <c r="CM23" s="920"/>
      <c r="CN23" s="920"/>
      <c r="CO23" s="920"/>
      <c r="CP23" s="920"/>
      <c r="CQ23" s="920"/>
      <c r="CR23" s="920"/>
      <c r="CS23" s="920"/>
      <c r="CT23" s="920"/>
      <c r="CU23" s="920"/>
      <c r="CV23" s="920"/>
      <c r="CW23" s="920"/>
      <c r="CX23" s="920"/>
      <c r="CY23" s="920"/>
      <c r="CZ23" s="920"/>
      <c r="DA23" s="920"/>
      <c r="DB23" s="920"/>
      <c r="DC23" s="920"/>
      <c r="DD23" s="920"/>
      <c r="DE23" s="920"/>
      <c r="DF23" s="920"/>
      <c r="DG23" s="920"/>
      <c r="DH23" s="920"/>
      <c r="DI23" s="920"/>
      <c r="DJ23" s="920"/>
      <c r="DK23" s="920"/>
      <c r="DL23" s="920"/>
      <c r="DM23" s="920"/>
      <c r="DN23" s="920"/>
      <c r="DO23" s="920"/>
      <c r="DP23" s="920"/>
      <c r="DQ23" s="920"/>
      <c r="DR23" s="920"/>
      <c r="DS23" s="920"/>
      <c r="DT23" s="920"/>
      <c r="DU23" s="920"/>
      <c r="DV23" s="920"/>
      <c r="DW23" s="920"/>
      <c r="DX23" s="920"/>
      <c r="DY23" s="920"/>
      <c r="DZ23" s="920"/>
      <c r="EA23" s="920"/>
      <c r="EB23" s="920"/>
      <c r="EC23" s="920"/>
      <c r="ED23" s="920"/>
      <c r="EE23" s="920"/>
      <c r="EF23" s="920"/>
      <c r="EG23" s="920"/>
      <c r="EH23" s="920"/>
      <c r="EI23" s="920"/>
      <c r="EJ23" s="920"/>
      <c r="EK23" s="920"/>
      <c r="EL23" s="920"/>
      <c r="EM23" s="920"/>
      <c r="EN23" s="920"/>
      <c r="EO23" s="920"/>
      <c r="EP23" s="920"/>
      <c r="EQ23" s="920"/>
      <c r="ER23" s="920"/>
      <c r="ES23" s="920"/>
      <c r="ET23" s="920"/>
      <c r="EU23" s="920"/>
      <c r="EV23" s="920"/>
      <c r="EW23" s="920"/>
      <c r="EX23" s="920"/>
      <c r="EY23" s="920"/>
      <c r="EZ23" s="920"/>
      <c r="FA23" s="920"/>
      <c r="FB23" s="920"/>
      <c r="FC23" s="920"/>
      <c r="FD23" s="920"/>
      <c r="FE23" s="920"/>
      <c r="FF23" s="920"/>
      <c r="FG23" s="920"/>
      <c r="FH23" s="920"/>
      <c r="FI23" s="920"/>
      <c r="FJ23" s="920"/>
      <c r="FK23" s="920"/>
      <c r="FL23" s="920"/>
      <c r="FM23" s="920"/>
      <c r="FN23" s="920"/>
      <c r="FO23" s="920"/>
      <c r="FP23" s="920"/>
      <c r="FQ23" s="920"/>
      <c r="FR23" s="920"/>
      <c r="FS23" s="920"/>
      <c r="FT23" s="920"/>
      <c r="FU23" s="920"/>
      <c r="FV23" s="920"/>
      <c r="FW23" s="920"/>
      <c r="FX23" s="920"/>
      <c r="FY23" s="920"/>
      <c r="FZ23" s="920"/>
      <c r="GA23" s="920"/>
      <c r="GB23" s="920"/>
      <c r="GC23" s="920"/>
      <c r="GD23" s="920"/>
      <c r="GE23" s="920"/>
      <c r="GF23" s="920"/>
      <c r="GG23" s="920"/>
      <c r="GH23" s="920"/>
      <c r="GI23" s="920"/>
      <c r="GJ23" s="920"/>
      <c r="GK23" s="920"/>
      <c r="GL23" s="920"/>
      <c r="GM23" s="920"/>
      <c r="GN23" s="920"/>
      <c r="GO23" s="920"/>
      <c r="GP23" s="920"/>
      <c r="GQ23" s="920"/>
      <c r="GR23" s="920"/>
      <c r="GS23" s="920"/>
      <c r="GT23" s="920"/>
      <c r="GU23" s="920"/>
      <c r="GV23" s="920"/>
      <c r="GW23" s="920"/>
      <c r="GX23" s="920"/>
      <c r="GY23" s="920"/>
      <c r="GZ23" s="920"/>
      <c r="HA23" s="920"/>
      <c r="HB23" s="920"/>
      <c r="HC23" s="920"/>
      <c r="HD23" s="920"/>
      <c r="HE23" s="920"/>
      <c r="HF23" s="920"/>
      <c r="HG23" s="920"/>
      <c r="HH23" s="920"/>
      <c r="HI23" s="920"/>
      <c r="HJ23" s="920"/>
      <c r="HK23" s="920"/>
      <c r="HL23" s="920"/>
      <c r="HM23" s="920"/>
      <c r="HN23" s="920"/>
      <c r="HO23" s="920"/>
      <c r="HP23" s="920"/>
      <c r="HQ23" s="920"/>
      <c r="HR23" s="920"/>
      <c r="HS23" s="920"/>
      <c r="HT23" s="920"/>
      <c r="HU23" s="920"/>
      <c r="HV23" s="920"/>
      <c r="HW23" s="920"/>
      <c r="HX23" s="920"/>
      <c r="HY23" s="920"/>
      <c r="HZ23" s="920"/>
      <c r="IA23" s="920"/>
      <c r="IB23" s="920"/>
      <c r="IC23" s="920"/>
      <c r="ID23" s="920"/>
      <c r="IE23" s="920"/>
      <c r="IF23" s="920"/>
      <c r="IG23" s="920"/>
      <c r="IH23" s="920"/>
      <c r="II23" s="920"/>
      <c r="IJ23" s="920"/>
      <c r="IK23" s="920"/>
      <c r="IL23" s="920"/>
      <c r="IM23" s="920"/>
      <c r="IN23" s="920"/>
      <c r="IO23" s="920"/>
      <c r="IP23" s="920"/>
      <c r="IQ23" s="920"/>
      <c r="IR23" s="920"/>
      <c r="IS23" s="920"/>
      <c r="IT23" s="920"/>
    </row>
    <row r="24" spans="1:254">
      <c r="B24" s="110" t="s">
        <v>280</v>
      </c>
      <c r="C24" s="115"/>
      <c r="D24" s="115"/>
      <c r="E24" s="115"/>
      <c r="F24" s="115"/>
      <c r="G24" s="115"/>
      <c r="H24" s="115"/>
      <c r="I24" s="115"/>
      <c r="V24" s="920"/>
      <c r="W24" s="920"/>
      <c r="X24" s="920"/>
      <c r="Y24" s="920"/>
      <c r="Z24" s="920"/>
      <c r="AA24" s="920"/>
      <c r="AB24" s="920"/>
      <c r="AC24" s="920"/>
      <c r="AD24" s="920"/>
      <c r="AE24" s="920"/>
      <c r="AF24" s="920"/>
      <c r="AG24" s="920"/>
      <c r="AH24" s="920"/>
      <c r="AI24" s="920"/>
      <c r="AJ24" s="920"/>
      <c r="AK24" s="920"/>
      <c r="AL24" s="920"/>
      <c r="AM24" s="920"/>
      <c r="AN24" s="920"/>
      <c r="AO24" s="920"/>
      <c r="AP24" s="920"/>
      <c r="AQ24" s="920"/>
      <c r="AR24" s="920"/>
      <c r="AS24" s="920"/>
      <c r="AT24" s="920"/>
      <c r="AU24" s="920"/>
      <c r="AV24" s="920"/>
      <c r="AW24" s="920"/>
      <c r="AX24" s="920"/>
      <c r="AY24" s="920"/>
      <c r="AZ24" s="920"/>
      <c r="BA24" s="920"/>
      <c r="BB24" s="920"/>
      <c r="BC24" s="920"/>
      <c r="BD24" s="920"/>
      <c r="BE24" s="920"/>
      <c r="BF24" s="920"/>
      <c r="BG24" s="920"/>
      <c r="BH24" s="920"/>
      <c r="BI24" s="920"/>
      <c r="BJ24" s="920"/>
      <c r="BK24" s="920"/>
      <c r="BL24" s="920"/>
      <c r="BM24" s="920"/>
      <c r="BN24" s="920"/>
      <c r="BO24" s="920"/>
      <c r="BP24" s="920"/>
      <c r="BQ24" s="920"/>
      <c r="BR24" s="920"/>
      <c r="BS24" s="920"/>
      <c r="BT24" s="920"/>
      <c r="BU24" s="920"/>
      <c r="BV24" s="920"/>
      <c r="BW24" s="920"/>
      <c r="BX24" s="920"/>
      <c r="BY24" s="920"/>
      <c r="BZ24" s="920"/>
      <c r="CA24" s="920"/>
      <c r="CB24" s="920"/>
      <c r="CC24" s="920"/>
      <c r="CD24" s="920"/>
      <c r="CE24" s="920"/>
      <c r="CF24" s="920"/>
      <c r="CG24" s="920"/>
      <c r="CH24" s="920"/>
      <c r="CI24" s="920"/>
      <c r="CJ24" s="920"/>
      <c r="CK24" s="920"/>
      <c r="CL24" s="920"/>
      <c r="CM24" s="920"/>
      <c r="CN24" s="920"/>
      <c r="CO24" s="920"/>
      <c r="CP24" s="920"/>
      <c r="CQ24" s="920"/>
      <c r="CR24" s="920"/>
      <c r="CS24" s="920"/>
      <c r="CT24" s="920"/>
      <c r="CU24" s="920"/>
      <c r="CV24" s="920"/>
      <c r="CW24" s="920"/>
      <c r="CX24" s="920"/>
      <c r="CY24" s="920"/>
      <c r="CZ24" s="920"/>
      <c r="DA24" s="920"/>
      <c r="DB24" s="920"/>
      <c r="DC24" s="920"/>
      <c r="DD24" s="920"/>
      <c r="DE24" s="920"/>
      <c r="DF24" s="920"/>
      <c r="DG24" s="920"/>
      <c r="DH24" s="920"/>
      <c r="DI24" s="920"/>
      <c r="DJ24" s="920"/>
      <c r="DK24" s="920"/>
      <c r="DL24" s="920"/>
      <c r="DM24" s="920"/>
      <c r="DN24" s="920"/>
      <c r="DO24" s="920"/>
      <c r="DP24" s="920"/>
      <c r="DQ24" s="920"/>
      <c r="DR24" s="920"/>
      <c r="DS24" s="920"/>
      <c r="DT24" s="920"/>
      <c r="DU24" s="920"/>
      <c r="DV24" s="920"/>
      <c r="DW24" s="920"/>
      <c r="DX24" s="920"/>
      <c r="DY24" s="920"/>
      <c r="DZ24" s="920"/>
      <c r="EA24" s="920"/>
      <c r="EB24" s="920"/>
      <c r="EC24" s="920"/>
      <c r="ED24" s="920"/>
      <c r="EE24" s="920"/>
      <c r="EF24" s="920"/>
      <c r="EG24" s="920"/>
      <c r="EH24" s="920"/>
      <c r="EI24" s="920"/>
      <c r="EJ24" s="920"/>
      <c r="EK24" s="920"/>
      <c r="EL24" s="920"/>
      <c r="EM24" s="920"/>
      <c r="EN24" s="920"/>
      <c r="EO24" s="920"/>
      <c r="EP24" s="920"/>
      <c r="EQ24" s="920"/>
      <c r="ER24" s="920"/>
      <c r="ES24" s="920"/>
      <c r="ET24" s="920"/>
      <c r="EU24" s="920"/>
      <c r="EV24" s="920"/>
      <c r="EW24" s="920"/>
      <c r="EX24" s="920"/>
      <c r="EY24" s="920"/>
      <c r="EZ24" s="920"/>
      <c r="FA24" s="920"/>
      <c r="FB24" s="920"/>
      <c r="FC24" s="920"/>
      <c r="FD24" s="920"/>
      <c r="FE24" s="920"/>
      <c r="FF24" s="920"/>
      <c r="FG24" s="920"/>
      <c r="FH24" s="920"/>
      <c r="FI24" s="920"/>
      <c r="FJ24" s="920"/>
      <c r="FK24" s="920"/>
      <c r="FL24" s="920"/>
      <c r="FM24" s="920"/>
      <c r="FN24" s="920"/>
      <c r="FO24" s="920"/>
      <c r="FP24" s="920"/>
      <c r="FQ24" s="920"/>
      <c r="FR24" s="920"/>
      <c r="FS24" s="920"/>
      <c r="FT24" s="920"/>
      <c r="FU24" s="920"/>
      <c r="FV24" s="920"/>
      <c r="FW24" s="920"/>
      <c r="FX24" s="920"/>
      <c r="FY24" s="920"/>
      <c r="FZ24" s="920"/>
      <c r="GA24" s="920"/>
      <c r="GB24" s="920"/>
      <c r="GC24" s="920"/>
      <c r="GD24" s="920"/>
      <c r="GE24" s="920"/>
      <c r="GF24" s="920"/>
      <c r="GG24" s="920"/>
      <c r="GH24" s="920"/>
      <c r="GI24" s="920"/>
      <c r="GJ24" s="920"/>
      <c r="GK24" s="920"/>
      <c r="GL24" s="920"/>
      <c r="GM24" s="920"/>
      <c r="GN24" s="920"/>
      <c r="GO24" s="920"/>
      <c r="GP24" s="920"/>
      <c r="GQ24" s="920"/>
      <c r="GR24" s="920"/>
      <c r="GS24" s="920"/>
      <c r="GT24" s="920"/>
      <c r="GU24" s="920"/>
      <c r="GV24" s="920"/>
      <c r="GW24" s="920"/>
      <c r="GX24" s="920"/>
      <c r="GY24" s="920"/>
      <c r="GZ24" s="920"/>
      <c r="HA24" s="920"/>
      <c r="HB24" s="920"/>
      <c r="HC24" s="920"/>
      <c r="HD24" s="920"/>
      <c r="HE24" s="920"/>
      <c r="HF24" s="920"/>
      <c r="HG24" s="920"/>
      <c r="HH24" s="920"/>
      <c r="HI24" s="920"/>
      <c r="HJ24" s="920"/>
      <c r="HK24" s="920"/>
      <c r="HL24" s="920"/>
      <c r="HM24" s="920"/>
      <c r="HN24" s="920"/>
      <c r="HO24" s="920"/>
      <c r="HP24" s="920"/>
      <c r="HQ24" s="920"/>
      <c r="HR24" s="920"/>
      <c r="HS24" s="920"/>
      <c r="HT24" s="920"/>
      <c r="HU24" s="920"/>
      <c r="HV24" s="920"/>
      <c r="HW24" s="920"/>
      <c r="HX24" s="920"/>
      <c r="HY24" s="920"/>
      <c r="HZ24" s="920"/>
      <c r="IA24" s="920"/>
      <c r="IB24" s="920"/>
      <c r="IC24" s="920"/>
      <c r="ID24" s="920"/>
      <c r="IE24" s="920"/>
      <c r="IF24" s="920"/>
      <c r="IG24" s="920"/>
      <c r="IH24" s="920"/>
      <c r="II24" s="920"/>
      <c r="IJ24" s="920"/>
      <c r="IK24" s="920"/>
      <c r="IL24" s="920"/>
      <c r="IM24" s="920"/>
      <c r="IN24" s="920"/>
      <c r="IO24" s="920"/>
      <c r="IP24" s="920"/>
      <c r="IQ24" s="920"/>
      <c r="IR24" s="920"/>
      <c r="IS24" s="920"/>
      <c r="IT24" s="920"/>
    </row>
    <row r="25" spans="1:254">
      <c r="C25" s="115"/>
      <c r="D25" s="115"/>
      <c r="E25" s="115"/>
      <c r="F25" s="115"/>
      <c r="G25" s="115"/>
      <c r="H25" s="115"/>
      <c r="I25" s="115"/>
      <c r="V25" s="920"/>
      <c r="W25" s="920"/>
      <c r="X25" s="920"/>
      <c r="Y25" s="920"/>
      <c r="Z25" s="920"/>
      <c r="AA25" s="920"/>
      <c r="AB25" s="920"/>
      <c r="AC25" s="920"/>
      <c r="AD25" s="920"/>
      <c r="AE25" s="920"/>
      <c r="AF25" s="920"/>
      <c r="AG25" s="920"/>
      <c r="AH25" s="920"/>
      <c r="AI25" s="920"/>
      <c r="AJ25" s="920"/>
      <c r="AK25" s="920"/>
      <c r="AL25" s="920"/>
      <c r="AM25" s="920"/>
      <c r="AN25" s="920"/>
      <c r="AO25" s="920"/>
      <c r="AP25" s="920"/>
      <c r="AQ25" s="920"/>
      <c r="AR25" s="920"/>
      <c r="AS25" s="920"/>
      <c r="AT25" s="920"/>
      <c r="AU25" s="920"/>
      <c r="AV25" s="920"/>
      <c r="AW25" s="920"/>
      <c r="AX25" s="920"/>
      <c r="AY25" s="920"/>
      <c r="AZ25" s="920"/>
      <c r="BA25" s="920"/>
      <c r="BB25" s="920"/>
      <c r="BC25" s="920"/>
      <c r="BD25" s="920"/>
      <c r="BE25" s="920"/>
      <c r="BF25" s="920"/>
      <c r="BG25" s="920"/>
      <c r="BH25" s="920"/>
      <c r="BI25" s="920"/>
      <c r="BJ25" s="920"/>
      <c r="BK25" s="920"/>
      <c r="BL25" s="920"/>
      <c r="BM25" s="920"/>
      <c r="BN25" s="920"/>
      <c r="BO25" s="920"/>
      <c r="BP25" s="920"/>
      <c r="BQ25" s="920"/>
      <c r="BR25" s="920"/>
      <c r="BS25" s="920"/>
      <c r="BT25" s="920"/>
      <c r="BU25" s="920"/>
      <c r="BV25" s="920"/>
      <c r="BW25" s="920"/>
      <c r="BX25" s="920"/>
      <c r="BY25" s="920"/>
      <c r="BZ25" s="920"/>
      <c r="CA25" s="920"/>
      <c r="CB25" s="920"/>
      <c r="CC25" s="920"/>
      <c r="CD25" s="920"/>
      <c r="CE25" s="920"/>
      <c r="CF25" s="920"/>
      <c r="CG25" s="920"/>
      <c r="CH25" s="920"/>
      <c r="CI25" s="920"/>
      <c r="CJ25" s="920"/>
      <c r="CK25" s="920"/>
      <c r="CL25" s="920"/>
      <c r="CM25" s="920"/>
      <c r="CN25" s="920"/>
      <c r="CO25" s="920"/>
      <c r="CP25" s="920"/>
      <c r="CQ25" s="920"/>
      <c r="CR25" s="920"/>
      <c r="CS25" s="920"/>
      <c r="CT25" s="920"/>
      <c r="CU25" s="920"/>
      <c r="CV25" s="920"/>
      <c r="CW25" s="920"/>
      <c r="CX25" s="920"/>
      <c r="CY25" s="920"/>
      <c r="CZ25" s="920"/>
      <c r="DA25" s="920"/>
      <c r="DB25" s="920"/>
      <c r="DC25" s="920"/>
      <c r="DD25" s="920"/>
      <c r="DE25" s="920"/>
      <c r="DF25" s="920"/>
      <c r="DG25" s="920"/>
      <c r="DH25" s="920"/>
      <c r="DI25" s="920"/>
      <c r="DJ25" s="920"/>
      <c r="DK25" s="920"/>
      <c r="DL25" s="920"/>
      <c r="DM25" s="920"/>
      <c r="DN25" s="920"/>
      <c r="DO25" s="920"/>
      <c r="DP25" s="920"/>
      <c r="DQ25" s="920"/>
      <c r="DR25" s="920"/>
      <c r="DS25" s="920"/>
      <c r="DT25" s="920"/>
      <c r="DU25" s="920"/>
      <c r="DV25" s="920"/>
      <c r="DW25" s="920"/>
      <c r="DX25" s="920"/>
      <c r="DY25" s="920"/>
      <c r="DZ25" s="920"/>
      <c r="EA25" s="920"/>
      <c r="EB25" s="920"/>
      <c r="EC25" s="920"/>
      <c r="ED25" s="920"/>
      <c r="EE25" s="920"/>
      <c r="EF25" s="920"/>
      <c r="EG25" s="920"/>
      <c r="EH25" s="920"/>
      <c r="EI25" s="920"/>
      <c r="EJ25" s="920"/>
      <c r="EK25" s="920"/>
      <c r="EL25" s="920"/>
      <c r="EM25" s="920"/>
      <c r="EN25" s="920"/>
      <c r="EO25" s="920"/>
      <c r="EP25" s="920"/>
      <c r="EQ25" s="920"/>
      <c r="ER25" s="920"/>
      <c r="ES25" s="920"/>
      <c r="ET25" s="920"/>
      <c r="EU25" s="920"/>
      <c r="EV25" s="920"/>
      <c r="EW25" s="920"/>
      <c r="EX25" s="920"/>
      <c r="EY25" s="920"/>
      <c r="EZ25" s="920"/>
      <c r="FA25" s="920"/>
      <c r="FB25" s="920"/>
      <c r="FC25" s="920"/>
      <c r="FD25" s="920"/>
      <c r="FE25" s="920"/>
      <c r="FF25" s="920"/>
      <c r="FG25" s="920"/>
      <c r="FH25" s="920"/>
      <c r="FI25" s="920"/>
      <c r="FJ25" s="920"/>
      <c r="FK25" s="920"/>
      <c r="FL25" s="920"/>
      <c r="FM25" s="920"/>
      <c r="FN25" s="920"/>
      <c r="FO25" s="920"/>
      <c r="FP25" s="920"/>
      <c r="FQ25" s="920"/>
      <c r="FR25" s="920"/>
      <c r="FS25" s="920"/>
      <c r="FT25" s="920"/>
      <c r="FU25" s="920"/>
      <c r="FV25" s="920"/>
      <c r="FW25" s="920"/>
      <c r="FX25" s="920"/>
      <c r="FY25" s="920"/>
      <c r="FZ25" s="920"/>
      <c r="GA25" s="920"/>
      <c r="GB25" s="920"/>
      <c r="GC25" s="920"/>
      <c r="GD25" s="920"/>
      <c r="GE25" s="920"/>
      <c r="GF25" s="920"/>
      <c r="GG25" s="920"/>
      <c r="GH25" s="920"/>
      <c r="GI25" s="920"/>
      <c r="GJ25" s="920"/>
      <c r="GK25" s="920"/>
      <c r="GL25" s="920"/>
      <c r="GM25" s="920"/>
      <c r="GN25" s="920"/>
      <c r="GO25" s="920"/>
      <c r="GP25" s="920"/>
      <c r="GQ25" s="920"/>
      <c r="GR25" s="920"/>
      <c r="GS25" s="920"/>
      <c r="GT25" s="920"/>
      <c r="GU25" s="920"/>
      <c r="GV25" s="920"/>
      <c r="GW25" s="920"/>
      <c r="GX25" s="920"/>
      <c r="GY25" s="920"/>
      <c r="GZ25" s="920"/>
      <c r="HA25" s="920"/>
      <c r="HB25" s="920"/>
      <c r="HC25" s="920"/>
      <c r="HD25" s="920"/>
      <c r="HE25" s="920"/>
      <c r="HF25" s="920"/>
      <c r="HG25" s="920"/>
      <c r="HH25" s="920"/>
      <c r="HI25" s="920"/>
      <c r="HJ25" s="920"/>
      <c r="HK25" s="920"/>
      <c r="HL25" s="920"/>
      <c r="HM25" s="920"/>
      <c r="HN25" s="920"/>
      <c r="HO25" s="920"/>
      <c r="HP25" s="920"/>
      <c r="HQ25" s="920"/>
      <c r="HR25" s="920"/>
      <c r="HS25" s="920"/>
      <c r="HT25" s="920"/>
      <c r="HU25" s="920"/>
      <c r="HV25" s="920"/>
      <c r="HW25" s="920"/>
      <c r="HX25" s="920"/>
      <c r="HY25" s="920"/>
      <c r="HZ25" s="920"/>
      <c r="IA25" s="920"/>
      <c r="IB25" s="920"/>
      <c r="IC25" s="920"/>
      <c r="ID25" s="920"/>
      <c r="IE25" s="920"/>
      <c r="IF25" s="920"/>
      <c r="IG25" s="920"/>
      <c r="IH25" s="920"/>
      <c r="II25" s="920"/>
      <c r="IJ25" s="920"/>
      <c r="IK25" s="920"/>
      <c r="IL25" s="920"/>
      <c r="IM25" s="920"/>
      <c r="IN25" s="920"/>
      <c r="IO25" s="920"/>
      <c r="IP25" s="920"/>
      <c r="IQ25" s="920"/>
      <c r="IR25" s="920"/>
      <c r="IS25" s="920"/>
      <c r="IT25" s="920"/>
    </row>
    <row r="26" spans="1:254">
      <c r="B26" s="110" t="s">
        <v>435</v>
      </c>
      <c r="C26" s="115"/>
      <c r="D26" s="115"/>
      <c r="E26" s="115"/>
      <c r="F26" s="115"/>
      <c r="G26" s="115"/>
      <c r="H26" s="115"/>
      <c r="I26" s="115"/>
      <c r="V26" s="920"/>
      <c r="W26" s="920"/>
      <c r="X26" s="920"/>
      <c r="Y26" s="920"/>
      <c r="Z26" s="920"/>
      <c r="AA26" s="920"/>
      <c r="AB26" s="920"/>
      <c r="AC26" s="920"/>
      <c r="AD26" s="920"/>
      <c r="AE26" s="920"/>
      <c r="AF26" s="920"/>
      <c r="AG26" s="920"/>
      <c r="AH26" s="920"/>
      <c r="AI26" s="920"/>
      <c r="AJ26" s="920"/>
      <c r="AK26" s="920"/>
      <c r="AL26" s="920"/>
      <c r="AM26" s="920"/>
      <c r="AN26" s="920"/>
      <c r="AO26" s="920"/>
      <c r="AP26" s="920"/>
      <c r="AQ26" s="920"/>
      <c r="AR26" s="920"/>
      <c r="AS26" s="920"/>
      <c r="AT26" s="920"/>
      <c r="AU26" s="920"/>
      <c r="AV26" s="920"/>
      <c r="AW26" s="920"/>
      <c r="AX26" s="920"/>
      <c r="AY26" s="920"/>
      <c r="AZ26" s="920"/>
      <c r="BA26" s="920"/>
      <c r="BB26" s="920"/>
      <c r="BC26" s="920"/>
      <c r="BD26" s="920"/>
      <c r="BE26" s="920"/>
      <c r="BF26" s="920"/>
      <c r="BG26" s="920"/>
      <c r="BH26" s="920"/>
      <c r="BI26" s="920"/>
      <c r="BJ26" s="920"/>
      <c r="BK26" s="920"/>
      <c r="BL26" s="920"/>
      <c r="BM26" s="920"/>
      <c r="BN26" s="920"/>
      <c r="BO26" s="920"/>
      <c r="BP26" s="920"/>
      <c r="BQ26" s="920"/>
      <c r="BR26" s="920"/>
      <c r="BS26" s="920"/>
      <c r="BT26" s="920"/>
      <c r="BU26" s="920"/>
      <c r="BV26" s="920"/>
      <c r="BW26" s="920"/>
      <c r="BX26" s="920"/>
      <c r="BY26" s="920"/>
      <c r="BZ26" s="920"/>
      <c r="CA26" s="920"/>
      <c r="CB26" s="920"/>
      <c r="CC26" s="920"/>
      <c r="CD26" s="920"/>
      <c r="CE26" s="920"/>
      <c r="CF26" s="920"/>
      <c r="CG26" s="920"/>
      <c r="CH26" s="920"/>
      <c r="CI26" s="920"/>
      <c r="CJ26" s="920"/>
      <c r="CK26" s="920"/>
      <c r="CL26" s="920"/>
      <c r="CM26" s="920"/>
      <c r="CN26" s="920"/>
      <c r="CO26" s="920"/>
      <c r="CP26" s="920"/>
      <c r="CQ26" s="920"/>
      <c r="CR26" s="920"/>
      <c r="CS26" s="920"/>
      <c r="CT26" s="920"/>
      <c r="CU26" s="920"/>
      <c r="CV26" s="920"/>
      <c r="CW26" s="920"/>
      <c r="CX26" s="920"/>
      <c r="CY26" s="920"/>
      <c r="CZ26" s="920"/>
      <c r="DA26" s="920"/>
      <c r="DB26" s="920"/>
      <c r="DC26" s="920"/>
      <c r="DD26" s="920"/>
      <c r="DE26" s="920"/>
      <c r="DF26" s="920"/>
      <c r="DG26" s="920"/>
      <c r="DH26" s="920"/>
      <c r="DI26" s="920"/>
      <c r="DJ26" s="920"/>
      <c r="DK26" s="920"/>
      <c r="DL26" s="920"/>
      <c r="DM26" s="920"/>
      <c r="DN26" s="920"/>
      <c r="DO26" s="920"/>
      <c r="DP26" s="920"/>
      <c r="DQ26" s="920"/>
      <c r="DR26" s="920"/>
      <c r="DS26" s="920"/>
      <c r="DT26" s="920"/>
      <c r="DU26" s="920"/>
      <c r="DV26" s="920"/>
      <c r="DW26" s="920"/>
      <c r="DX26" s="920"/>
      <c r="DY26" s="920"/>
      <c r="DZ26" s="920"/>
      <c r="EA26" s="920"/>
      <c r="EB26" s="920"/>
      <c r="EC26" s="920"/>
      <c r="ED26" s="920"/>
      <c r="EE26" s="920"/>
      <c r="EF26" s="920"/>
      <c r="EG26" s="920"/>
      <c r="EH26" s="920"/>
      <c r="EI26" s="920"/>
      <c r="EJ26" s="920"/>
      <c r="EK26" s="920"/>
      <c r="EL26" s="920"/>
      <c r="EM26" s="920"/>
      <c r="EN26" s="920"/>
      <c r="EO26" s="920"/>
      <c r="EP26" s="920"/>
      <c r="EQ26" s="920"/>
      <c r="ER26" s="920"/>
      <c r="ES26" s="920"/>
      <c r="ET26" s="920"/>
      <c r="EU26" s="920"/>
      <c r="EV26" s="920"/>
      <c r="EW26" s="920"/>
      <c r="EX26" s="920"/>
      <c r="EY26" s="920"/>
      <c r="EZ26" s="920"/>
      <c r="FA26" s="920"/>
      <c r="FB26" s="920"/>
      <c r="FC26" s="920"/>
      <c r="FD26" s="920"/>
      <c r="FE26" s="920"/>
      <c r="FF26" s="920"/>
      <c r="FG26" s="920"/>
      <c r="FH26" s="920"/>
      <c r="FI26" s="920"/>
      <c r="FJ26" s="920"/>
      <c r="FK26" s="920"/>
      <c r="FL26" s="920"/>
      <c r="FM26" s="920"/>
      <c r="FN26" s="920"/>
      <c r="FO26" s="920"/>
      <c r="FP26" s="920"/>
      <c r="FQ26" s="920"/>
      <c r="FR26" s="920"/>
      <c r="FS26" s="920"/>
      <c r="FT26" s="920"/>
      <c r="FU26" s="920"/>
      <c r="FV26" s="920"/>
      <c r="FW26" s="920"/>
      <c r="FX26" s="920"/>
      <c r="FY26" s="920"/>
      <c r="FZ26" s="920"/>
      <c r="GA26" s="920"/>
      <c r="GB26" s="920"/>
      <c r="GC26" s="920"/>
      <c r="GD26" s="920"/>
      <c r="GE26" s="920"/>
      <c r="GF26" s="920"/>
      <c r="GG26" s="920"/>
      <c r="GH26" s="920"/>
      <c r="GI26" s="920"/>
      <c r="GJ26" s="920"/>
      <c r="GK26" s="920"/>
      <c r="GL26" s="920"/>
      <c r="GM26" s="920"/>
      <c r="GN26" s="920"/>
      <c r="GO26" s="920"/>
      <c r="GP26" s="920"/>
      <c r="GQ26" s="920"/>
      <c r="GR26" s="920"/>
      <c r="GS26" s="920"/>
      <c r="GT26" s="920"/>
      <c r="GU26" s="920"/>
      <c r="GV26" s="920"/>
      <c r="GW26" s="920"/>
      <c r="GX26" s="920"/>
      <c r="GY26" s="920"/>
      <c r="GZ26" s="920"/>
      <c r="HA26" s="920"/>
      <c r="HB26" s="920"/>
      <c r="HC26" s="920"/>
      <c r="HD26" s="920"/>
      <c r="HE26" s="920"/>
      <c r="HF26" s="920"/>
      <c r="HG26" s="920"/>
      <c r="HH26" s="920"/>
      <c r="HI26" s="920"/>
      <c r="HJ26" s="920"/>
      <c r="HK26" s="920"/>
      <c r="HL26" s="920"/>
      <c r="HM26" s="920"/>
      <c r="HN26" s="920"/>
      <c r="HO26" s="920"/>
      <c r="HP26" s="920"/>
      <c r="HQ26" s="920"/>
      <c r="HR26" s="920"/>
      <c r="HS26" s="920"/>
      <c r="HT26" s="920"/>
      <c r="HU26" s="920"/>
      <c r="HV26" s="920"/>
      <c r="HW26" s="920"/>
      <c r="HX26" s="920"/>
      <c r="HY26" s="920"/>
      <c r="HZ26" s="920"/>
      <c r="IA26" s="920"/>
      <c r="IB26" s="920"/>
      <c r="IC26" s="920"/>
      <c r="ID26" s="920"/>
      <c r="IE26" s="920"/>
      <c r="IF26" s="920"/>
      <c r="IG26" s="920"/>
      <c r="IH26" s="920"/>
      <c r="II26" s="920"/>
      <c r="IJ26" s="920"/>
      <c r="IK26" s="920"/>
      <c r="IL26" s="920"/>
      <c r="IM26" s="920"/>
      <c r="IN26" s="920"/>
      <c r="IO26" s="920"/>
      <c r="IP26" s="920"/>
      <c r="IQ26" s="920"/>
      <c r="IR26" s="920"/>
      <c r="IS26" s="920"/>
      <c r="IT26" s="920"/>
    </row>
    <row r="27" spans="1:254">
      <c r="C27" s="115"/>
      <c r="D27" s="115"/>
      <c r="E27" s="115"/>
      <c r="F27" s="115"/>
      <c r="G27" s="115"/>
      <c r="H27" s="115"/>
      <c r="I27" s="115"/>
      <c r="V27" s="920"/>
      <c r="W27" s="920"/>
      <c r="X27" s="920"/>
      <c r="Y27" s="920"/>
      <c r="Z27" s="920"/>
      <c r="AA27" s="920"/>
      <c r="AB27" s="920"/>
      <c r="AC27" s="920"/>
      <c r="AD27" s="920"/>
      <c r="AE27" s="920"/>
      <c r="AF27" s="920"/>
      <c r="AG27" s="920"/>
      <c r="AH27" s="920"/>
      <c r="AI27" s="920"/>
      <c r="AJ27" s="920"/>
      <c r="AK27" s="920"/>
      <c r="AL27" s="920"/>
      <c r="AM27" s="920"/>
      <c r="AN27" s="920"/>
      <c r="AO27" s="920"/>
      <c r="AP27" s="920"/>
      <c r="AQ27" s="920"/>
      <c r="AR27" s="920"/>
      <c r="AS27" s="920"/>
      <c r="AT27" s="920"/>
      <c r="AU27" s="920"/>
      <c r="AV27" s="920"/>
      <c r="AW27" s="920"/>
      <c r="AX27" s="920"/>
      <c r="AY27" s="920"/>
      <c r="AZ27" s="920"/>
      <c r="BA27" s="920"/>
      <c r="BB27" s="920"/>
      <c r="BC27" s="920"/>
      <c r="BD27" s="920"/>
      <c r="BE27" s="920"/>
      <c r="BF27" s="920"/>
      <c r="BG27" s="920"/>
      <c r="BH27" s="920"/>
      <c r="BI27" s="920"/>
      <c r="BJ27" s="920"/>
      <c r="BK27" s="920"/>
      <c r="BL27" s="920"/>
      <c r="BM27" s="920"/>
      <c r="BN27" s="920"/>
      <c r="BO27" s="920"/>
      <c r="BP27" s="920"/>
      <c r="BQ27" s="920"/>
      <c r="BR27" s="920"/>
      <c r="BS27" s="920"/>
      <c r="BT27" s="920"/>
      <c r="BU27" s="920"/>
      <c r="BV27" s="920"/>
      <c r="BW27" s="920"/>
      <c r="BX27" s="920"/>
      <c r="BY27" s="920"/>
      <c r="BZ27" s="920"/>
      <c r="CA27" s="920"/>
      <c r="CB27" s="920"/>
      <c r="CC27" s="920"/>
      <c r="CD27" s="920"/>
      <c r="CE27" s="920"/>
      <c r="CF27" s="920"/>
      <c r="CG27" s="920"/>
      <c r="CH27" s="920"/>
      <c r="CI27" s="920"/>
      <c r="CJ27" s="920"/>
      <c r="CK27" s="920"/>
      <c r="CL27" s="920"/>
      <c r="CM27" s="920"/>
      <c r="CN27" s="920"/>
      <c r="CO27" s="920"/>
      <c r="CP27" s="920"/>
      <c r="CQ27" s="920"/>
      <c r="CR27" s="920"/>
      <c r="CS27" s="920"/>
      <c r="CT27" s="920"/>
      <c r="CU27" s="920"/>
      <c r="CV27" s="920"/>
      <c r="CW27" s="920"/>
      <c r="CX27" s="920"/>
      <c r="CY27" s="920"/>
      <c r="CZ27" s="920"/>
      <c r="DA27" s="920"/>
      <c r="DB27" s="920"/>
      <c r="DC27" s="920"/>
      <c r="DD27" s="920"/>
      <c r="DE27" s="920"/>
      <c r="DF27" s="920"/>
      <c r="DG27" s="920"/>
      <c r="DH27" s="920"/>
      <c r="DI27" s="920"/>
      <c r="DJ27" s="920"/>
      <c r="DK27" s="920"/>
      <c r="DL27" s="920"/>
      <c r="DM27" s="920"/>
      <c r="DN27" s="920"/>
      <c r="DO27" s="920"/>
      <c r="DP27" s="920"/>
      <c r="DQ27" s="920"/>
      <c r="DR27" s="920"/>
      <c r="DS27" s="920"/>
      <c r="DT27" s="920"/>
      <c r="DU27" s="920"/>
      <c r="DV27" s="920"/>
      <c r="DW27" s="920"/>
      <c r="DX27" s="920"/>
      <c r="DY27" s="920"/>
      <c r="DZ27" s="920"/>
      <c r="EA27" s="920"/>
      <c r="EB27" s="920"/>
      <c r="EC27" s="920"/>
      <c r="ED27" s="920"/>
      <c r="EE27" s="920"/>
      <c r="EF27" s="920"/>
      <c r="EG27" s="920"/>
      <c r="EH27" s="920"/>
      <c r="EI27" s="920"/>
      <c r="EJ27" s="920"/>
      <c r="EK27" s="920"/>
      <c r="EL27" s="920"/>
      <c r="EM27" s="920"/>
      <c r="EN27" s="920"/>
      <c r="EO27" s="920"/>
      <c r="EP27" s="920"/>
      <c r="EQ27" s="920"/>
      <c r="ER27" s="920"/>
      <c r="ES27" s="920"/>
      <c r="ET27" s="920"/>
      <c r="EU27" s="920"/>
      <c r="EV27" s="920"/>
      <c r="EW27" s="920"/>
      <c r="EX27" s="920"/>
      <c r="EY27" s="920"/>
      <c r="EZ27" s="920"/>
      <c r="FA27" s="920"/>
      <c r="FB27" s="920"/>
      <c r="FC27" s="920"/>
      <c r="FD27" s="920"/>
      <c r="FE27" s="920"/>
      <c r="FF27" s="920"/>
      <c r="FG27" s="920"/>
      <c r="FH27" s="920"/>
      <c r="FI27" s="920"/>
      <c r="FJ27" s="920"/>
      <c r="FK27" s="920"/>
      <c r="FL27" s="920"/>
      <c r="FM27" s="920"/>
      <c r="FN27" s="920"/>
      <c r="FO27" s="920"/>
      <c r="FP27" s="920"/>
      <c r="FQ27" s="920"/>
      <c r="FR27" s="920"/>
      <c r="FS27" s="920"/>
      <c r="FT27" s="920"/>
      <c r="FU27" s="920"/>
      <c r="FV27" s="920"/>
      <c r="FW27" s="920"/>
      <c r="FX27" s="920"/>
      <c r="FY27" s="920"/>
      <c r="FZ27" s="920"/>
      <c r="GA27" s="920"/>
      <c r="GB27" s="920"/>
      <c r="GC27" s="920"/>
      <c r="GD27" s="920"/>
      <c r="GE27" s="920"/>
      <c r="GF27" s="920"/>
      <c r="GG27" s="920"/>
      <c r="GH27" s="920"/>
      <c r="GI27" s="920"/>
      <c r="GJ27" s="920"/>
      <c r="GK27" s="920"/>
      <c r="GL27" s="920"/>
      <c r="GM27" s="920"/>
      <c r="GN27" s="920"/>
      <c r="GO27" s="920"/>
      <c r="GP27" s="920"/>
      <c r="GQ27" s="920"/>
      <c r="GR27" s="920"/>
      <c r="GS27" s="920"/>
      <c r="GT27" s="920"/>
      <c r="GU27" s="920"/>
      <c r="GV27" s="920"/>
      <c r="GW27" s="920"/>
      <c r="GX27" s="920"/>
      <c r="GY27" s="920"/>
      <c r="GZ27" s="920"/>
      <c r="HA27" s="920"/>
      <c r="HB27" s="920"/>
      <c r="HC27" s="920"/>
      <c r="HD27" s="920"/>
      <c r="HE27" s="920"/>
      <c r="HF27" s="920"/>
      <c r="HG27" s="920"/>
      <c r="HH27" s="920"/>
      <c r="HI27" s="920"/>
      <c r="HJ27" s="920"/>
      <c r="HK27" s="920"/>
      <c r="HL27" s="920"/>
      <c r="HM27" s="920"/>
      <c r="HN27" s="920"/>
      <c r="HO27" s="920"/>
      <c r="HP27" s="920"/>
      <c r="HQ27" s="920"/>
      <c r="HR27" s="920"/>
      <c r="HS27" s="920"/>
      <c r="HT27" s="920"/>
      <c r="HU27" s="920"/>
      <c r="HV27" s="920"/>
      <c r="HW27" s="920"/>
      <c r="HX27" s="920"/>
      <c r="HY27" s="920"/>
      <c r="HZ27" s="920"/>
      <c r="IA27" s="920"/>
      <c r="IB27" s="920"/>
      <c r="IC27" s="920"/>
      <c r="ID27" s="920"/>
      <c r="IE27" s="920"/>
      <c r="IF27" s="920"/>
      <c r="IG27" s="920"/>
      <c r="IH27" s="920"/>
      <c r="II27" s="920"/>
      <c r="IJ27" s="920"/>
      <c r="IK27" s="920"/>
      <c r="IL27" s="920"/>
      <c r="IM27" s="920"/>
      <c r="IN27" s="920"/>
      <c r="IO27" s="920"/>
      <c r="IP27" s="920"/>
      <c r="IQ27" s="920"/>
      <c r="IR27" s="920"/>
      <c r="IS27" s="920"/>
      <c r="IT27" s="920"/>
    </row>
    <row r="28" spans="1:254">
      <c r="B28" s="110" t="s">
        <v>493</v>
      </c>
      <c r="C28" s="115"/>
      <c r="D28" s="115"/>
      <c r="E28" s="115"/>
      <c r="F28" s="115"/>
      <c r="G28" s="115"/>
      <c r="H28" s="115"/>
      <c r="I28" s="115"/>
      <c r="V28" s="920"/>
      <c r="W28" s="920"/>
      <c r="X28" s="920"/>
      <c r="Y28" s="920"/>
      <c r="Z28" s="920"/>
      <c r="AA28" s="920"/>
      <c r="AB28" s="920"/>
      <c r="AC28" s="920"/>
      <c r="AD28" s="920"/>
      <c r="AE28" s="920"/>
      <c r="AF28" s="920"/>
      <c r="AG28" s="920"/>
      <c r="AH28" s="920"/>
      <c r="AI28" s="920"/>
      <c r="AJ28" s="920"/>
      <c r="AK28" s="920"/>
      <c r="AL28" s="920"/>
      <c r="AM28" s="920"/>
      <c r="AN28" s="920"/>
      <c r="AO28" s="920"/>
      <c r="AP28" s="920"/>
      <c r="AQ28" s="920"/>
      <c r="AR28" s="920"/>
      <c r="AS28" s="920"/>
      <c r="AT28" s="920"/>
      <c r="AU28" s="920"/>
      <c r="AV28" s="920"/>
      <c r="AW28" s="920"/>
      <c r="AX28" s="920"/>
      <c r="AY28" s="920"/>
      <c r="AZ28" s="920"/>
      <c r="BA28" s="920"/>
      <c r="BB28" s="920"/>
      <c r="BC28" s="920"/>
      <c r="BD28" s="920"/>
      <c r="BE28" s="920"/>
      <c r="BF28" s="920"/>
      <c r="BG28" s="920"/>
      <c r="BH28" s="920"/>
      <c r="BI28" s="920"/>
      <c r="BJ28" s="920"/>
      <c r="BK28" s="920"/>
      <c r="BL28" s="920"/>
      <c r="BM28" s="920"/>
      <c r="BN28" s="920"/>
      <c r="BO28" s="920"/>
      <c r="BP28" s="920"/>
      <c r="BQ28" s="920"/>
      <c r="BR28" s="920"/>
      <c r="BS28" s="920"/>
      <c r="BT28" s="920"/>
      <c r="BU28" s="920"/>
      <c r="BV28" s="920"/>
      <c r="BW28" s="920"/>
      <c r="BX28" s="920"/>
      <c r="BY28" s="920"/>
      <c r="BZ28" s="920"/>
      <c r="CA28" s="920"/>
      <c r="CB28" s="920"/>
      <c r="CC28" s="920"/>
      <c r="CD28" s="920"/>
      <c r="CE28" s="920"/>
      <c r="CF28" s="920"/>
      <c r="CG28" s="920"/>
      <c r="CH28" s="920"/>
      <c r="CI28" s="920"/>
      <c r="CJ28" s="920"/>
      <c r="CK28" s="920"/>
      <c r="CL28" s="920"/>
      <c r="CM28" s="920"/>
      <c r="CN28" s="920"/>
      <c r="CO28" s="920"/>
      <c r="CP28" s="920"/>
      <c r="CQ28" s="920"/>
      <c r="CR28" s="920"/>
      <c r="CS28" s="920"/>
      <c r="CT28" s="920"/>
      <c r="CU28" s="920"/>
      <c r="CV28" s="920"/>
      <c r="CW28" s="920"/>
      <c r="CX28" s="920"/>
      <c r="CY28" s="920"/>
      <c r="CZ28" s="920"/>
      <c r="DA28" s="920"/>
      <c r="DB28" s="920"/>
      <c r="DC28" s="920"/>
      <c r="DD28" s="920"/>
      <c r="DE28" s="920"/>
      <c r="DF28" s="920"/>
      <c r="DG28" s="920"/>
      <c r="DH28" s="920"/>
      <c r="DI28" s="920"/>
      <c r="DJ28" s="920"/>
      <c r="DK28" s="920"/>
      <c r="DL28" s="920"/>
      <c r="DM28" s="920"/>
      <c r="DN28" s="920"/>
      <c r="DO28" s="920"/>
      <c r="DP28" s="920"/>
      <c r="DQ28" s="920"/>
      <c r="DR28" s="920"/>
      <c r="DS28" s="920"/>
      <c r="DT28" s="920"/>
      <c r="DU28" s="920"/>
      <c r="DV28" s="920"/>
      <c r="DW28" s="920"/>
      <c r="DX28" s="920"/>
      <c r="DY28" s="920"/>
      <c r="DZ28" s="920"/>
      <c r="EA28" s="920"/>
      <c r="EB28" s="920"/>
      <c r="EC28" s="920"/>
      <c r="ED28" s="920"/>
      <c r="EE28" s="920"/>
      <c r="EF28" s="920"/>
      <c r="EG28" s="920"/>
      <c r="EH28" s="920"/>
      <c r="EI28" s="920"/>
      <c r="EJ28" s="920"/>
      <c r="EK28" s="920"/>
      <c r="EL28" s="920"/>
      <c r="EM28" s="920"/>
      <c r="EN28" s="920"/>
      <c r="EO28" s="920"/>
      <c r="EP28" s="920"/>
      <c r="EQ28" s="920"/>
      <c r="ER28" s="920"/>
      <c r="ES28" s="920"/>
      <c r="ET28" s="920"/>
      <c r="EU28" s="920"/>
      <c r="EV28" s="920"/>
      <c r="EW28" s="920"/>
      <c r="EX28" s="920"/>
      <c r="EY28" s="920"/>
      <c r="EZ28" s="920"/>
      <c r="FA28" s="920"/>
      <c r="FB28" s="920"/>
      <c r="FC28" s="920"/>
      <c r="FD28" s="920"/>
      <c r="FE28" s="920"/>
      <c r="FF28" s="920"/>
      <c r="FG28" s="920"/>
      <c r="FH28" s="920"/>
      <c r="FI28" s="920"/>
      <c r="FJ28" s="920"/>
      <c r="FK28" s="920"/>
      <c r="FL28" s="920"/>
      <c r="FM28" s="920"/>
      <c r="FN28" s="920"/>
      <c r="FO28" s="920"/>
      <c r="FP28" s="920"/>
      <c r="FQ28" s="920"/>
      <c r="FR28" s="920"/>
      <c r="FS28" s="920"/>
      <c r="FT28" s="920"/>
      <c r="FU28" s="920"/>
      <c r="FV28" s="920"/>
      <c r="FW28" s="920"/>
      <c r="FX28" s="920"/>
      <c r="FY28" s="920"/>
      <c r="FZ28" s="920"/>
      <c r="GA28" s="920"/>
      <c r="GB28" s="920"/>
      <c r="GC28" s="920"/>
      <c r="GD28" s="920"/>
      <c r="GE28" s="920"/>
      <c r="GF28" s="920"/>
      <c r="GG28" s="920"/>
      <c r="GH28" s="920"/>
      <c r="GI28" s="920"/>
      <c r="GJ28" s="920"/>
      <c r="GK28" s="920"/>
      <c r="GL28" s="920"/>
      <c r="GM28" s="920"/>
      <c r="GN28" s="920"/>
      <c r="GO28" s="920"/>
      <c r="GP28" s="920"/>
      <c r="GQ28" s="920"/>
      <c r="GR28" s="920"/>
      <c r="GS28" s="920"/>
      <c r="GT28" s="920"/>
      <c r="GU28" s="920"/>
      <c r="GV28" s="920"/>
      <c r="GW28" s="920"/>
      <c r="GX28" s="920"/>
      <c r="GY28" s="920"/>
      <c r="GZ28" s="920"/>
      <c r="HA28" s="920"/>
      <c r="HB28" s="920"/>
      <c r="HC28" s="920"/>
      <c r="HD28" s="920"/>
      <c r="HE28" s="920"/>
      <c r="HF28" s="920"/>
      <c r="HG28" s="920"/>
      <c r="HH28" s="920"/>
      <c r="HI28" s="920"/>
      <c r="HJ28" s="920"/>
      <c r="HK28" s="920"/>
      <c r="HL28" s="920"/>
      <c r="HM28" s="920"/>
      <c r="HN28" s="920"/>
      <c r="HO28" s="920"/>
      <c r="HP28" s="920"/>
      <c r="HQ28" s="920"/>
      <c r="HR28" s="920"/>
      <c r="HS28" s="920"/>
      <c r="HT28" s="920"/>
      <c r="HU28" s="920"/>
      <c r="HV28" s="920"/>
      <c r="HW28" s="920"/>
      <c r="HX28" s="920"/>
      <c r="HY28" s="920"/>
      <c r="HZ28" s="920"/>
      <c r="IA28" s="920"/>
      <c r="IB28" s="920"/>
      <c r="IC28" s="920"/>
      <c r="ID28" s="920"/>
      <c r="IE28" s="920"/>
      <c r="IF28" s="920"/>
      <c r="IG28" s="920"/>
      <c r="IH28" s="920"/>
      <c r="II28" s="920"/>
      <c r="IJ28" s="920"/>
      <c r="IK28" s="920"/>
      <c r="IL28" s="920"/>
      <c r="IM28" s="920"/>
      <c r="IN28" s="920"/>
      <c r="IO28" s="920"/>
      <c r="IP28" s="920"/>
      <c r="IQ28" s="920"/>
      <c r="IR28" s="920"/>
      <c r="IS28" s="920"/>
      <c r="IT28" s="920"/>
    </row>
    <row r="29" spans="1:254">
      <c r="B29" s="110" t="s">
        <v>388</v>
      </c>
      <c r="C29" s="115"/>
      <c r="D29" s="115"/>
      <c r="E29" s="115"/>
      <c r="F29" s="115"/>
      <c r="G29" s="115"/>
      <c r="H29" s="115"/>
      <c r="I29" s="115"/>
      <c r="V29" s="920"/>
      <c r="W29" s="920"/>
      <c r="X29" s="920"/>
      <c r="Y29" s="920"/>
      <c r="Z29" s="920"/>
      <c r="AA29" s="920"/>
      <c r="AB29" s="920"/>
      <c r="AC29" s="920"/>
      <c r="AD29" s="920"/>
      <c r="AE29" s="920"/>
      <c r="AF29" s="920"/>
      <c r="AG29" s="920"/>
      <c r="AH29" s="920"/>
      <c r="AI29" s="920"/>
      <c r="AJ29" s="920"/>
      <c r="AK29" s="920"/>
      <c r="AL29" s="920"/>
      <c r="AM29" s="920"/>
      <c r="AN29" s="920"/>
      <c r="AO29" s="920"/>
      <c r="AP29" s="920"/>
      <c r="AQ29" s="920"/>
      <c r="AR29" s="920"/>
      <c r="AS29" s="920"/>
      <c r="AT29" s="920"/>
      <c r="AU29" s="920"/>
      <c r="AV29" s="920"/>
      <c r="AW29" s="920"/>
      <c r="AX29" s="920"/>
      <c r="AY29" s="920"/>
      <c r="AZ29" s="920"/>
      <c r="BA29" s="920"/>
      <c r="BB29" s="920"/>
      <c r="BC29" s="920"/>
      <c r="BD29" s="920"/>
      <c r="BE29" s="920"/>
      <c r="BF29" s="920"/>
      <c r="BG29" s="920"/>
      <c r="BH29" s="920"/>
      <c r="BI29" s="920"/>
      <c r="BJ29" s="920"/>
      <c r="BK29" s="920"/>
      <c r="BL29" s="920"/>
      <c r="BM29" s="920"/>
      <c r="BN29" s="920"/>
      <c r="BO29" s="920"/>
      <c r="BP29" s="920"/>
      <c r="BQ29" s="920"/>
      <c r="BR29" s="920"/>
      <c r="BS29" s="920"/>
      <c r="BT29" s="920"/>
      <c r="BU29" s="920"/>
      <c r="BV29" s="920"/>
      <c r="BW29" s="920"/>
      <c r="BX29" s="920"/>
      <c r="BY29" s="920"/>
      <c r="BZ29" s="920"/>
      <c r="CA29" s="920"/>
      <c r="CB29" s="920"/>
      <c r="CC29" s="920"/>
      <c r="CD29" s="920"/>
      <c r="CE29" s="920"/>
      <c r="CF29" s="920"/>
      <c r="CG29" s="920"/>
      <c r="CH29" s="920"/>
      <c r="CI29" s="920"/>
      <c r="CJ29" s="920"/>
      <c r="CK29" s="920"/>
      <c r="CL29" s="920"/>
      <c r="CM29" s="920"/>
      <c r="CN29" s="920"/>
      <c r="CO29" s="920"/>
      <c r="CP29" s="920"/>
      <c r="CQ29" s="920"/>
      <c r="CR29" s="920"/>
      <c r="CS29" s="920"/>
      <c r="CT29" s="920"/>
      <c r="CU29" s="920"/>
      <c r="CV29" s="920"/>
      <c r="CW29" s="920"/>
      <c r="CX29" s="920"/>
      <c r="CY29" s="920"/>
      <c r="CZ29" s="920"/>
      <c r="DA29" s="920"/>
      <c r="DB29" s="920"/>
      <c r="DC29" s="920"/>
      <c r="DD29" s="920"/>
      <c r="DE29" s="920"/>
      <c r="DF29" s="920"/>
      <c r="DG29" s="920"/>
      <c r="DH29" s="920"/>
      <c r="DI29" s="920"/>
      <c r="DJ29" s="920"/>
      <c r="DK29" s="920"/>
      <c r="DL29" s="920"/>
      <c r="DM29" s="920"/>
      <c r="DN29" s="920"/>
      <c r="DO29" s="920"/>
      <c r="DP29" s="920"/>
      <c r="DQ29" s="920"/>
      <c r="DR29" s="920"/>
      <c r="DS29" s="920"/>
      <c r="DT29" s="920"/>
      <c r="DU29" s="920"/>
      <c r="DV29" s="920"/>
      <c r="DW29" s="920"/>
      <c r="DX29" s="920"/>
      <c r="DY29" s="920"/>
      <c r="DZ29" s="920"/>
      <c r="EA29" s="920"/>
      <c r="EB29" s="920"/>
      <c r="EC29" s="920"/>
      <c r="ED29" s="920"/>
      <c r="EE29" s="920"/>
      <c r="EF29" s="920"/>
      <c r="EG29" s="920"/>
      <c r="EH29" s="920"/>
      <c r="EI29" s="920"/>
      <c r="EJ29" s="920"/>
      <c r="EK29" s="920"/>
      <c r="EL29" s="920"/>
      <c r="EM29" s="920"/>
      <c r="EN29" s="920"/>
      <c r="EO29" s="920"/>
      <c r="EP29" s="920"/>
      <c r="EQ29" s="920"/>
      <c r="ER29" s="920"/>
      <c r="ES29" s="920"/>
      <c r="ET29" s="920"/>
      <c r="EU29" s="920"/>
      <c r="EV29" s="920"/>
      <c r="EW29" s="920"/>
      <c r="EX29" s="920"/>
      <c r="EY29" s="920"/>
      <c r="EZ29" s="920"/>
      <c r="FA29" s="920"/>
      <c r="FB29" s="920"/>
      <c r="FC29" s="920"/>
      <c r="FD29" s="920"/>
      <c r="FE29" s="920"/>
      <c r="FF29" s="920"/>
      <c r="FG29" s="920"/>
      <c r="FH29" s="920"/>
      <c r="FI29" s="920"/>
      <c r="FJ29" s="920"/>
      <c r="FK29" s="920"/>
      <c r="FL29" s="920"/>
      <c r="FM29" s="920"/>
      <c r="FN29" s="920"/>
      <c r="FO29" s="920"/>
      <c r="FP29" s="920"/>
      <c r="FQ29" s="920"/>
      <c r="FR29" s="920"/>
      <c r="FS29" s="920"/>
      <c r="FT29" s="920"/>
      <c r="FU29" s="920"/>
      <c r="FV29" s="920"/>
      <c r="FW29" s="920"/>
      <c r="FX29" s="920"/>
      <c r="FY29" s="920"/>
      <c r="FZ29" s="920"/>
      <c r="GA29" s="920"/>
      <c r="GB29" s="920"/>
      <c r="GC29" s="920"/>
      <c r="GD29" s="920"/>
      <c r="GE29" s="920"/>
      <c r="GF29" s="920"/>
      <c r="GG29" s="920"/>
      <c r="GH29" s="920"/>
      <c r="GI29" s="920"/>
      <c r="GJ29" s="920"/>
      <c r="GK29" s="920"/>
      <c r="GL29" s="920"/>
      <c r="GM29" s="920"/>
      <c r="GN29" s="920"/>
      <c r="GO29" s="920"/>
      <c r="GP29" s="920"/>
      <c r="GQ29" s="920"/>
      <c r="GR29" s="920"/>
      <c r="GS29" s="920"/>
      <c r="GT29" s="920"/>
      <c r="GU29" s="920"/>
      <c r="GV29" s="920"/>
      <c r="GW29" s="920"/>
      <c r="GX29" s="920"/>
      <c r="GY29" s="920"/>
      <c r="GZ29" s="920"/>
      <c r="HA29" s="920"/>
      <c r="HB29" s="920"/>
      <c r="HC29" s="920"/>
      <c r="HD29" s="920"/>
      <c r="HE29" s="920"/>
      <c r="HF29" s="920"/>
      <c r="HG29" s="920"/>
      <c r="HH29" s="920"/>
      <c r="HI29" s="920"/>
      <c r="HJ29" s="920"/>
      <c r="HK29" s="920"/>
      <c r="HL29" s="920"/>
      <c r="HM29" s="920"/>
      <c r="HN29" s="920"/>
      <c r="HO29" s="920"/>
      <c r="HP29" s="920"/>
      <c r="HQ29" s="920"/>
      <c r="HR29" s="920"/>
      <c r="HS29" s="920"/>
      <c r="HT29" s="920"/>
      <c r="HU29" s="920"/>
      <c r="HV29" s="920"/>
      <c r="HW29" s="920"/>
      <c r="HX29" s="920"/>
      <c r="HY29" s="920"/>
      <c r="HZ29" s="920"/>
      <c r="IA29" s="920"/>
      <c r="IB29" s="920"/>
      <c r="IC29" s="920"/>
      <c r="ID29" s="920"/>
      <c r="IE29" s="920"/>
      <c r="IF29" s="920"/>
      <c r="IG29" s="920"/>
      <c r="IH29" s="920"/>
      <c r="II29" s="920"/>
      <c r="IJ29" s="920"/>
      <c r="IK29" s="920"/>
      <c r="IL29" s="920"/>
      <c r="IM29" s="920"/>
      <c r="IN29" s="920"/>
      <c r="IO29" s="920"/>
      <c r="IP29" s="920"/>
      <c r="IQ29" s="920"/>
      <c r="IR29" s="920"/>
      <c r="IS29" s="920"/>
      <c r="IT29" s="920"/>
    </row>
    <row r="30" spans="1:254">
      <c r="A30" s="921"/>
      <c r="C30" s="115"/>
      <c r="D30" s="115"/>
      <c r="E30" s="115"/>
      <c r="F30" s="115"/>
      <c r="G30" s="115"/>
      <c r="H30" s="115"/>
      <c r="I30" s="115"/>
      <c r="V30" s="920"/>
      <c r="W30" s="920"/>
      <c r="X30" s="920"/>
      <c r="Y30" s="920"/>
      <c r="Z30" s="920"/>
      <c r="AA30" s="920"/>
      <c r="AB30" s="920"/>
      <c r="AC30" s="920"/>
      <c r="AD30" s="920"/>
      <c r="AE30" s="920"/>
      <c r="AF30" s="920"/>
      <c r="AG30" s="920"/>
      <c r="AH30" s="920"/>
      <c r="AI30" s="920"/>
      <c r="AJ30" s="920"/>
      <c r="AK30" s="920"/>
      <c r="AL30" s="920"/>
      <c r="AM30" s="920"/>
      <c r="AN30" s="920"/>
      <c r="AO30" s="920"/>
      <c r="AP30" s="920"/>
      <c r="AQ30" s="920"/>
      <c r="AR30" s="920"/>
      <c r="AS30" s="920"/>
      <c r="AT30" s="920"/>
      <c r="AU30" s="920"/>
      <c r="AV30" s="920"/>
      <c r="AW30" s="920"/>
      <c r="AX30" s="920"/>
      <c r="AY30" s="920"/>
      <c r="AZ30" s="920"/>
      <c r="BA30" s="920"/>
      <c r="BB30" s="920"/>
      <c r="BC30" s="920"/>
      <c r="BD30" s="920"/>
      <c r="BE30" s="920"/>
      <c r="BF30" s="920"/>
      <c r="BG30" s="920"/>
      <c r="BH30" s="920"/>
      <c r="BI30" s="920"/>
      <c r="BJ30" s="920"/>
      <c r="BK30" s="920"/>
      <c r="BL30" s="920"/>
      <c r="BM30" s="920"/>
      <c r="BN30" s="920"/>
      <c r="BO30" s="920"/>
      <c r="BP30" s="920"/>
      <c r="BQ30" s="920"/>
      <c r="BR30" s="920"/>
      <c r="BS30" s="920"/>
      <c r="BT30" s="920"/>
      <c r="BU30" s="920"/>
      <c r="BV30" s="920"/>
      <c r="BW30" s="920"/>
      <c r="BX30" s="920"/>
      <c r="BY30" s="920"/>
      <c r="BZ30" s="920"/>
      <c r="CA30" s="920"/>
      <c r="CB30" s="920"/>
      <c r="CC30" s="920"/>
      <c r="CD30" s="920"/>
      <c r="CE30" s="920"/>
      <c r="CF30" s="920"/>
      <c r="CG30" s="920"/>
      <c r="CH30" s="920"/>
      <c r="CI30" s="920"/>
      <c r="CJ30" s="920"/>
      <c r="CK30" s="920"/>
      <c r="CL30" s="920"/>
      <c r="CM30" s="920"/>
      <c r="CN30" s="920"/>
      <c r="CO30" s="920"/>
      <c r="CP30" s="920"/>
      <c r="CQ30" s="920"/>
      <c r="CR30" s="920"/>
      <c r="CS30" s="920"/>
      <c r="CT30" s="920"/>
      <c r="CU30" s="920"/>
      <c r="CV30" s="920"/>
      <c r="CW30" s="920"/>
      <c r="CX30" s="920"/>
      <c r="CY30" s="920"/>
      <c r="CZ30" s="920"/>
      <c r="DA30" s="920"/>
      <c r="DB30" s="920"/>
      <c r="DC30" s="920"/>
      <c r="DD30" s="920"/>
      <c r="DE30" s="920"/>
      <c r="DF30" s="920"/>
      <c r="DG30" s="920"/>
      <c r="DH30" s="920"/>
      <c r="DI30" s="920"/>
      <c r="DJ30" s="920"/>
      <c r="DK30" s="920"/>
      <c r="DL30" s="920"/>
      <c r="DM30" s="920"/>
      <c r="DN30" s="920"/>
      <c r="DO30" s="920"/>
      <c r="DP30" s="920"/>
      <c r="DQ30" s="920"/>
      <c r="DR30" s="920"/>
      <c r="DS30" s="920"/>
      <c r="DT30" s="920"/>
      <c r="DU30" s="920"/>
      <c r="DV30" s="920"/>
      <c r="DW30" s="920"/>
      <c r="DX30" s="920"/>
      <c r="DY30" s="920"/>
      <c r="DZ30" s="920"/>
      <c r="EA30" s="920"/>
      <c r="EB30" s="920"/>
      <c r="EC30" s="920"/>
      <c r="ED30" s="920"/>
      <c r="EE30" s="920"/>
      <c r="EF30" s="920"/>
      <c r="EG30" s="920"/>
      <c r="EH30" s="920"/>
      <c r="EI30" s="920"/>
      <c r="EJ30" s="920"/>
      <c r="EK30" s="920"/>
      <c r="EL30" s="920"/>
      <c r="EM30" s="920"/>
      <c r="EN30" s="920"/>
      <c r="EO30" s="920"/>
      <c r="EP30" s="920"/>
      <c r="EQ30" s="920"/>
      <c r="ER30" s="920"/>
      <c r="ES30" s="920"/>
      <c r="ET30" s="920"/>
      <c r="EU30" s="920"/>
      <c r="EV30" s="920"/>
      <c r="EW30" s="920"/>
      <c r="EX30" s="920"/>
      <c r="EY30" s="920"/>
      <c r="EZ30" s="920"/>
      <c r="FA30" s="920"/>
      <c r="FB30" s="920"/>
      <c r="FC30" s="920"/>
      <c r="FD30" s="920"/>
      <c r="FE30" s="920"/>
      <c r="FF30" s="920"/>
      <c r="FG30" s="920"/>
      <c r="FH30" s="920"/>
      <c r="FI30" s="920"/>
      <c r="FJ30" s="920"/>
      <c r="FK30" s="920"/>
      <c r="FL30" s="920"/>
      <c r="FM30" s="920"/>
      <c r="FN30" s="920"/>
      <c r="FO30" s="920"/>
      <c r="FP30" s="920"/>
      <c r="FQ30" s="920"/>
      <c r="FR30" s="920"/>
      <c r="FS30" s="920"/>
      <c r="FT30" s="920"/>
      <c r="FU30" s="920"/>
      <c r="FV30" s="920"/>
      <c r="FW30" s="920"/>
      <c r="FX30" s="920"/>
      <c r="FY30" s="920"/>
      <c r="FZ30" s="920"/>
      <c r="GA30" s="920"/>
      <c r="GB30" s="920"/>
      <c r="GC30" s="920"/>
      <c r="GD30" s="920"/>
      <c r="GE30" s="920"/>
      <c r="GF30" s="920"/>
      <c r="GG30" s="920"/>
      <c r="GH30" s="920"/>
      <c r="GI30" s="920"/>
      <c r="GJ30" s="920"/>
      <c r="GK30" s="920"/>
      <c r="GL30" s="920"/>
      <c r="GM30" s="920"/>
      <c r="GN30" s="920"/>
      <c r="GO30" s="920"/>
      <c r="GP30" s="920"/>
      <c r="GQ30" s="920"/>
      <c r="GR30" s="920"/>
      <c r="GS30" s="920"/>
      <c r="GT30" s="920"/>
      <c r="GU30" s="920"/>
      <c r="GV30" s="920"/>
      <c r="GW30" s="920"/>
      <c r="GX30" s="920"/>
      <c r="GY30" s="920"/>
      <c r="GZ30" s="920"/>
      <c r="HA30" s="920"/>
      <c r="HB30" s="920"/>
      <c r="HC30" s="920"/>
      <c r="HD30" s="920"/>
      <c r="HE30" s="920"/>
      <c r="HF30" s="920"/>
      <c r="HG30" s="920"/>
      <c r="HH30" s="920"/>
      <c r="HI30" s="920"/>
      <c r="HJ30" s="920"/>
      <c r="HK30" s="920"/>
      <c r="HL30" s="920"/>
      <c r="HM30" s="920"/>
      <c r="HN30" s="920"/>
      <c r="HO30" s="920"/>
      <c r="HP30" s="920"/>
      <c r="HQ30" s="920"/>
      <c r="HR30" s="920"/>
      <c r="HS30" s="920"/>
      <c r="HT30" s="920"/>
      <c r="HU30" s="920"/>
      <c r="HV30" s="920"/>
      <c r="HW30" s="920"/>
      <c r="HX30" s="920"/>
      <c r="HY30" s="920"/>
      <c r="HZ30" s="920"/>
      <c r="IA30" s="920"/>
      <c r="IB30" s="920"/>
      <c r="IC30" s="920"/>
      <c r="ID30" s="920"/>
      <c r="IE30" s="920"/>
      <c r="IF30" s="920"/>
      <c r="IG30" s="920"/>
      <c r="IH30" s="920"/>
      <c r="II30" s="920"/>
      <c r="IJ30" s="920"/>
      <c r="IK30" s="920"/>
      <c r="IL30" s="920"/>
      <c r="IM30" s="920"/>
      <c r="IN30" s="920"/>
      <c r="IO30" s="920"/>
      <c r="IP30" s="920"/>
      <c r="IQ30" s="920"/>
      <c r="IR30" s="920"/>
      <c r="IS30" s="920"/>
      <c r="IT30" s="920"/>
    </row>
    <row r="31" spans="1:254">
      <c r="A31" s="989"/>
      <c r="C31" s="115"/>
      <c r="D31" s="115"/>
      <c r="E31" s="115"/>
      <c r="F31" s="115"/>
      <c r="G31" s="115"/>
      <c r="H31" s="115"/>
      <c r="I31" s="115"/>
      <c r="V31" s="920"/>
      <c r="W31" s="920"/>
      <c r="X31" s="920"/>
      <c r="Y31" s="920"/>
      <c r="Z31" s="920"/>
      <c r="AA31" s="920"/>
      <c r="AB31" s="920"/>
      <c r="AC31" s="920"/>
      <c r="AD31" s="920"/>
      <c r="AE31" s="920"/>
      <c r="AF31" s="920"/>
      <c r="AG31" s="920"/>
      <c r="AH31" s="920"/>
      <c r="AI31" s="920"/>
      <c r="AJ31" s="920"/>
      <c r="AK31" s="920"/>
      <c r="AL31" s="920"/>
      <c r="AM31" s="920"/>
      <c r="AN31" s="920"/>
      <c r="AO31" s="920"/>
      <c r="AP31" s="920"/>
      <c r="AQ31" s="920"/>
      <c r="AR31" s="920"/>
      <c r="AS31" s="920"/>
      <c r="AT31" s="920"/>
      <c r="AU31" s="920"/>
      <c r="AV31" s="920"/>
      <c r="AW31" s="920"/>
      <c r="AX31" s="920"/>
      <c r="AY31" s="920"/>
      <c r="AZ31" s="920"/>
      <c r="BA31" s="920"/>
      <c r="BB31" s="920"/>
      <c r="BC31" s="920"/>
      <c r="BD31" s="920"/>
      <c r="BE31" s="920"/>
      <c r="BF31" s="920"/>
      <c r="BG31" s="920"/>
      <c r="BH31" s="920"/>
      <c r="BI31" s="920"/>
      <c r="BJ31" s="920"/>
      <c r="BK31" s="920"/>
      <c r="BL31" s="920"/>
      <c r="BM31" s="920"/>
      <c r="BN31" s="920"/>
      <c r="BO31" s="920"/>
      <c r="BP31" s="920"/>
      <c r="BQ31" s="920"/>
      <c r="BR31" s="920"/>
      <c r="BS31" s="920"/>
      <c r="BT31" s="920"/>
      <c r="BU31" s="920"/>
      <c r="BV31" s="920"/>
      <c r="BW31" s="920"/>
      <c r="BX31" s="920"/>
      <c r="BY31" s="920"/>
      <c r="BZ31" s="920"/>
      <c r="CA31" s="920"/>
      <c r="CB31" s="920"/>
      <c r="CC31" s="920"/>
      <c r="CD31" s="920"/>
      <c r="CE31" s="920"/>
      <c r="CF31" s="920"/>
      <c r="CG31" s="920"/>
      <c r="CH31" s="920"/>
      <c r="CI31" s="920"/>
      <c r="CJ31" s="920"/>
      <c r="CK31" s="920"/>
      <c r="CL31" s="920"/>
      <c r="CM31" s="920"/>
      <c r="CN31" s="920"/>
      <c r="CO31" s="920"/>
      <c r="CP31" s="920"/>
      <c r="CQ31" s="920"/>
      <c r="CR31" s="920"/>
      <c r="CS31" s="920"/>
      <c r="CT31" s="920"/>
      <c r="CU31" s="920"/>
      <c r="CV31" s="920"/>
      <c r="CW31" s="920"/>
      <c r="CX31" s="920"/>
      <c r="CY31" s="920"/>
      <c r="CZ31" s="920"/>
      <c r="DA31" s="920"/>
      <c r="DB31" s="920"/>
      <c r="DC31" s="920"/>
      <c r="DD31" s="920"/>
      <c r="DE31" s="920"/>
      <c r="DF31" s="920"/>
      <c r="DG31" s="920"/>
      <c r="DH31" s="920"/>
      <c r="DI31" s="920"/>
      <c r="DJ31" s="920"/>
      <c r="DK31" s="920"/>
      <c r="DL31" s="920"/>
      <c r="DM31" s="920"/>
      <c r="DN31" s="920"/>
      <c r="DO31" s="920"/>
      <c r="DP31" s="920"/>
      <c r="DQ31" s="920"/>
      <c r="DR31" s="920"/>
      <c r="DS31" s="920"/>
      <c r="DT31" s="920"/>
      <c r="DU31" s="920"/>
      <c r="DV31" s="920"/>
      <c r="DW31" s="920"/>
      <c r="DX31" s="920"/>
      <c r="DY31" s="920"/>
      <c r="DZ31" s="920"/>
      <c r="EA31" s="920"/>
      <c r="EB31" s="920"/>
      <c r="EC31" s="920"/>
      <c r="ED31" s="920"/>
      <c r="EE31" s="920"/>
      <c r="EF31" s="920"/>
      <c r="EG31" s="920"/>
      <c r="EH31" s="920"/>
      <c r="EI31" s="920"/>
      <c r="EJ31" s="920"/>
      <c r="EK31" s="920"/>
      <c r="EL31" s="920"/>
      <c r="EM31" s="920"/>
      <c r="EN31" s="920"/>
      <c r="EO31" s="920"/>
      <c r="EP31" s="920"/>
      <c r="EQ31" s="920"/>
      <c r="ER31" s="920"/>
      <c r="ES31" s="920"/>
      <c r="ET31" s="920"/>
      <c r="EU31" s="920"/>
      <c r="EV31" s="920"/>
      <c r="EW31" s="920"/>
      <c r="EX31" s="920"/>
      <c r="EY31" s="920"/>
      <c r="EZ31" s="920"/>
      <c r="FA31" s="920"/>
      <c r="FB31" s="920"/>
      <c r="FC31" s="920"/>
      <c r="FD31" s="920"/>
      <c r="FE31" s="920"/>
      <c r="FF31" s="920"/>
      <c r="FG31" s="920"/>
      <c r="FH31" s="920"/>
      <c r="FI31" s="920"/>
      <c r="FJ31" s="920"/>
      <c r="FK31" s="920"/>
      <c r="FL31" s="920"/>
      <c r="FM31" s="920"/>
      <c r="FN31" s="920"/>
      <c r="FO31" s="920"/>
      <c r="FP31" s="920"/>
      <c r="FQ31" s="920"/>
      <c r="FR31" s="920"/>
      <c r="FS31" s="920"/>
      <c r="FT31" s="920"/>
      <c r="FU31" s="920"/>
      <c r="FV31" s="920"/>
      <c r="FW31" s="920"/>
      <c r="FX31" s="920"/>
      <c r="FY31" s="920"/>
      <c r="FZ31" s="920"/>
      <c r="GA31" s="920"/>
      <c r="GB31" s="920"/>
      <c r="GC31" s="920"/>
      <c r="GD31" s="920"/>
      <c r="GE31" s="920"/>
      <c r="GF31" s="920"/>
      <c r="GG31" s="920"/>
      <c r="GH31" s="920"/>
      <c r="GI31" s="920"/>
      <c r="GJ31" s="920"/>
      <c r="GK31" s="920"/>
      <c r="GL31" s="920"/>
      <c r="GM31" s="920"/>
      <c r="GN31" s="920"/>
      <c r="GO31" s="920"/>
      <c r="GP31" s="920"/>
      <c r="GQ31" s="920"/>
      <c r="GR31" s="920"/>
      <c r="GS31" s="920"/>
      <c r="GT31" s="920"/>
      <c r="GU31" s="920"/>
      <c r="GV31" s="920"/>
      <c r="GW31" s="920"/>
      <c r="GX31" s="920"/>
      <c r="GY31" s="920"/>
      <c r="GZ31" s="920"/>
      <c r="HA31" s="920"/>
      <c r="HB31" s="920"/>
      <c r="HC31" s="920"/>
      <c r="HD31" s="920"/>
      <c r="HE31" s="920"/>
      <c r="HF31" s="920"/>
      <c r="HG31" s="920"/>
      <c r="HH31" s="920"/>
      <c r="HI31" s="920"/>
      <c r="HJ31" s="920"/>
      <c r="HK31" s="920"/>
      <c r="HL31" s="920"/>
      <c r="HM31" s="920"/>
      <c r="HN31" s="920"/>
      <c r="HO31" s="920"/>
      <c r="HP31" s="920"/>
      <c r="HQ31" s="920"/>
      <c r="HR31" s="920"/>
      <c r="HS31" s="920"/>
      <c r="HT31" s="920"/>
      <c r="HU31" s="920"/>
      <c r="HV31" s="920"/>
      <c r="HW31" s="920"/>
      <c r="HX31" s="920"/>
      <c r="HY31" s="920"/>
      <c r="HZ31" s="920"/>
      <c r="IA31" s="920"/>
      <c r="IB31" s="920"/>
      <c r="IC31" s="920"/>
      <c r="ID31" s="920"/>
      <c r="IE31" s="920"/>
      <c r="IF31" s="920"/>
      <c r="IG31" s="920"/>
      <c r="IH31" s="920"/>
      <c r="II31" s="920"/>
      <c r="IJ31" s="920"/>
      <c r="IK31" s="920"/>
      <c r="IL31" s="920"/>
      <c r="IM31" s="920"/>
      <c r="IN31" s="920"/>
      <c r="IO31" s="920"/>
      <c r="IP31" s="920"/>
      <c r="IQ31" s="920"/>
      <c r="IR31" s="920"/>
      <c r="IS31" s="920"/>
      <c r="IT31" s="920"/>
    </row>
    <row r="32" spans="1:254">
      <c r="A32" s="922"/>
      <c r="C32" s="115"/>
      <c r="D32" s="115"/>
      <c r="E32" s="115"/>
      <c r="F32" s="115"/>
      <c r="G32" s="115"/>
      <c r="H32" s="115"/>
      <c r="I32" s="115"/>
      <c r="V32" s="920"/>
      <c r="W32" s="920"/>
      <c r="X32" s="920"/>
      <c r="Y32" s="920"/>
      <c r="Z32" s="920"/>
      <c r="AA32" s="920"/>
      <c r="AB32" s="920"/>
      <c r="AC32" s="920"/>
      <c r="AD32" s="920"/>
      <c r="AE32" s="920"/>
      <c r="AF32" s="920"/>
      <c r="AG32" s="920"/>
      <c r="AH32" s="920"/>
      <c r="AI32" s="920"/>
      <c r="AJ32" s="920"/>
      <c r="AK32" s="920"/>
      <c r="AL32" s="920"/>
      <c r="AM32" s="920"/>
      <c r="AN32" s="920"/>
      <c r="AO32" s="920"/>
      <c r="AP32" s="920"/>
      <c r="AQ32" s="920"/>
      <c r="AR32" s="920"/>
      <c r="AS32" s="920"/>
      <c r="AT32" s="920"/>
      <c r="AU32" s="920"/>
      <c r="AV32" s="920"/>
      <c r="AW32" s="920"/>
      <c r="AX32" s="920"/>
      <c r="AY32" s="920"/>
      <c r="AZ32" s="920"/>
      <c r="BA32" s="920"/>
      <c r="BB32" s="920"/>
      <c r="BC32" s="920"/>
      <c r="BD32" s="920"/>
      <c r="BE32" s="920"/>
      <c r="BF32" s="920"/>
      <c r="BG32" s="920"/>
      <c r="BH32" s="920"/>
      <c r="BI32" s="920"/>
      <c r="BJ32" s="920"/>
      <c r="BK32" s="920"/>
      <c r="BL32" s="920"/>
      <c r="BM32" s="920"/>
      <c r="BN32" s="920"/>
      <c r="BO32" s="920"/>
      <c r="BP32" s="920"/>
      <c r="BQ32" s="920"/>
      <c r="BR32" s="920"/>
      <c r="BS32" s="920"/>
      <c r="BT32" s="920"/>
      <c r="BU32" s="920"/>
      <c r="BV32" s="920"/>
      <c r="BW32" s="920"/>
      <c r="BX32" s="920"/>
      <c r="BY32" s="920"/>
      <c r="BZ32" s="920"/>
      <c r="CA32" s="920"/>
      <c r="CB32" s="920"/>
      <c r="CC32" s="920"/>
      <c r="CD32" s="920"/>
      <c r="CE32" s="920"/>
      <c r="CF32" s="920"/>
      <c r="CG32" s="920"/>
      <c r="CH32" s="920"/>
      <c r="CI32" s="920"/>
      <c r="CJ32" s="920"/>
      <c r="CK32" s="920"/>
      <c r="CL32" s="920"/>
      <c r="CM32" s="920"/>
      <c r="CN32" s="920"/>
      <c r="CO32" s="920"/>
      <c r="CP32" s="920"/>
      <c r="CQ32" s="920"/>
      <c r="CR32" s="920"/>
      <c r="CS32" s="920"/>
      <c r="CT32" s="920"/>
      <c r="CU32" s="920"/>
      <c r="CV32" s="920"/>
      <c r="CW32" s="920"/>
      <c r="CX32" s="920"/>
      <c r="CY32" s="920"/>
      <c r="CZ32" s="920"/>
      <c r="DA32" s="920"/>
      <c r="DB32" s="920"/>
      <c r="DC32" s="920"/>
      <c r="DD32" s="920"/>
      <c r="DE32" s="920"/>
      <c r="DF32" s="920"/>
      <c r="DG32" s="920"/>
      <c r="DH32" s="920"/>
      <c r="DI32" s="920"/>
      <c r="DJ32" s="920"/>
      <c r="DK32" s="920"/>
      <c r="DL32" s="920"/>
      <c r="DM32" s="920"/>
      <c r="DN32" s="920"/>
      <c r="DO32" s="920"/>
      <c r="DP32" s="920"/>
      <c r="DQ32" s="920"/>
      <c r="DR32" s="920"/>
      <c r="DS32" s="920"/>
      <c r="DT32" s="920"/>
      <c r="DU32" s="920"/>
      <c r="DV32" s="920"/>
      <c r="DW32" s="920"/>
      <c r="DX32" s="920"/>
      <c r="DY32" s="920"/>
      <c r="DZ32" s="920"/>
      <c r="EA32" s="920"/>
      <c r="EB32" s="920"/>
      <c r="EC32" s="920"/>
      <c r="ED32" s="920"/>
      <c r="EE32" s="920"/>
      <c r="EF32" s="920"/>
      <c r="EG32" s="920"/>
      <c r="EH32" s="920"/>
      <c r="EI32" s="920"/>
      <c r="EJ32" s="920"/>
      <c r="EK32" s="920"/>
      <c r="EL32" s="920"/>
      <c r="EM32" s="920"/>
      <c r="EN32" s="920"/>
      <c r="EO32" s="920"/>
      <c r="EP32" s="920"/>
      <c r="EQ32" s="920"/>
      <c r="ER32" s="920"/>
      <c r="ES32" s="920"/>
      <c r="ET32" s="920"/>
      <c r="EU32" s="920"/>
      <c r="EV32" s="920"/>
      <c r="EW32" s="920"/>
      <c r="EX32" s="920"/>
      <c r="EY32" s="920"/>
      <c r="EZ32" s="920"/>
      <c r="FA32" s="920"/>
      <c r="FB32" s="920"/>
      <c r="FC32" s="920"/>
      <c r="FD32" s="920"/>
      <c r="FE32" s="920"/>
      <c r="FF32" s="920"/>
      <c r="FG32" s="920"/>
      <c r="FH32" s="920"/>
      <c r="FI32" s="920"/>
      <c r="FJ32" s="920"/>
      <c r="FK32" s="920"/>
      <c r="FL32" s="920"/>
      <c r="FM32" s="920"/>
      <c r="FN32" s="920"/>
      <c r="FO32" s="920"/>
      <c r="FP32" s="920"/>
      <c r="FQ32" s="920"/>
      <c r="FR32" s="920"/>
      <c r="FS32" s="920"/>
      <c r="FT32" s="920"/>
      <c r="FU32" s="920"/>
      <c r="FV32" s="920"/>
      <c r="FW32" s="920"/>
      <c r="FX32" s="920"/>
      <c r="FY32" s="920"/>
      <c r="FZ32" s="920"/>
      <c r="GA32" s="920"/>
      <c r="GB32" s="920"/>
      <c r="GC32" s="920"/>
      <c r="GD32" s="920"/>
      <c r="GE32" s="920"/>
      <c r="GF32" s="920"/>
      <c r="GG32" s="920"/>
      <c r="GH32" s="920"/>
      <c r="GI32" s="920"/>
      <c r="GJ32" s="920"/>
      <c r="GK32" s="920"/>
      <c r="GL32" s="920"/>
      <c r="GM32" s="920"/>
      <c r="GN32" s="920"/>
      <c r="GO32" s="920"/>
      <c r="GP32" s="920"/>
      <c r="GQ32" s="920"/>
      <c r="GR32" s="920"/>
      <c r="GS32" s="920"/>
      <c r="GT32" s="920"/>
      <c r="GU32" s="920"/>
      <c r="GV32" s="920"/>
      <c r="GW32" s="920"/>
      <c r="GX32" s="920"/>
      <c r="GY32" s="920"/>
      <c r="GZ32" s="920"/>
      <c r="HA32" s="920"/>
      <c r="HB32" s="920"/>
      <c r="HC32" s="920"/>
      <c r="HD32" s="920"/>
      <c r="HE32" s="920"/>
      <c r="HF32" s="920"/>
      <c r="HG32" s="920"/>
      <c r="HH32" s="920"/>
      <c r="HI32" s="920"/>
      <c r="HJ32" s="920"/>
      <c r="HK32" s="920"/>
      <c r="HL32" s="920"/>
      <c r="HM32" s="920"/>
      <c r="HN32" s="920"/>
      <c r="HO32" s="920"/>
      <c r="HP32" s="920"/>
      <c r="HQ32" s="920"/>
      <c r="HR32" s="920"/>
      <c r="HS32" s="920"/>
      <c r="HT32" s="920"/>
      <c r="HU32" s="920"/>
      <c r="HV32" s="920"/>
      <c r="HW32" s="920"/>
      <c r="HX32" s="920"/>
      <c r="HY32" s="920"/>
      <c r="HZ32" s="920"/>
      <c r="IA32" s="920"/>
      <c r="IB32" s="920"/>
      <c r="IC32" s="920"/>
      <c r="ID32" s="920"/>
      <c r="IE32" s="920"/>
      <c r="IF32" s="920"/>
      <c r="IG32" s="920"/>
      <c r="IH32" s="920"/>
      <c r="II32" s="920"/>
      <c r="IJ32" s="920"/>
      <c r="IK32" s="920"/>
      <c r="IL32" s="920"/>
      <c r="IM32" s="920"/>
      <c r="IN32" s="920"/>
      <c r="IO32" s="920"/>
      <c r="IP32" s="920"/>
      <c r="IQ32" s="920"/>
      <c r="IR32" s="920"/>
      <c r="IS32" s="920"/>
      <c r="IT32" s="920"/>
    </row>
    <row r="33" spans="9:9">
      <c r="I33" s="115"/>
    </row>
    <row r="34" spans="9:9">
      <c r="I34" s="119"/>
    </row>
    <row r="35" spans="9:9">
      <c r="I35" s="120"/>
    </row>
    <row r="36" spans="9:9">
      <c r="I36" s="120"/>
    </row>
    <row r="37" spans="9:9">
      <c r="I37" s="120"/>
    </row>
    <row r="38" spans="9:9">
      <c r="I38" s="120"/>
    </row>
    <row r="39" spans="9:9">
      <c r="I39" s="120"/>
    </row>
  </sheetData>
  <phoneticPr fontId="10" type="noConversion"/>
  <pageMargins left="0.75" right="0.75" top="1" bottom="1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E138"/>
  <sheetViews>
    <sheetView workbookViewId="0">
      <selection activeCell="I53" sqref="I53:I56"/>
    </sheetView>
  </sheetViews>
  <sheetFormatPr defaultColWidth="8.42578125" defaultRowHeight="15.75"/>
  <cols>
    <col min="1" max="1" width="4.5703125" style="8" customWidth="1"/>
    <col min="2" max="2" width="46" style="4" customWidth="1"/>
    <col min="3" max="3" width="14.42578125" style="4" customWidth="1"/>
    <col min="4" max="4" width="11.28515625" style="4" customWidth="1"/>
    <col min="5" max="5" width="14.140625" style="4" customWidth="1"/>
    <col min="6" max="6" width="12.5703125" style="2" customWidth="1"/>
    <col min="7" max="7" width="22" style="2" customWidth="1"/>
    <col min="8" max="8" width="8.42578125" style="4" customWidth="1"/>
    <col min="9" max="9" width="31" style="4" customWidth="1"/>
    <col min="10" max="10" width="14.140625" style="4" customWidth="1"/>
    <col min="11" max="14" width="13.42578125" style="4" customWidth="1"/>
    <col min="15" max="15" width="4.85546875" style="4" customWidth="1"/>
    <col min="16" max="17" width="17.85546875" style="4" customWidth="1"/>
    <col min="18" max="18" width="35.42578125" style="4" customWidth="1"/>
    <col min="19" max="19" width="17.85546875" style="4" customWidth="1"/>
    <col min="20" max="22" width="8.42578125" style="4" customWidth="1"/>
    <col min="23" max="24" width="8.42578125" style="4" hidden="1" customWidth="1"/>
    <col min="25" max="25" width="44.140625" style="4" hidden="1" customWidth="1"/>
    <col min="26" max="27" width="14.42578125" style="4" hidden="1" customWidth="1"/>
    <col min="28" max="28" width="11.5703125" style="4" hidden="1" customWidth="1"/>
    <col min="29" max="29" width="14.140625" style="4" hidden="1" customWidth="1"/>
    <col min="30" max="30" width="13.7109375" style="4" hidden="1" customWidth="1"/>
    <col min="31" max="31" width="8.42578125" style="4" hidden="1" customWidth="1"/>
    <col min="32" max="32" width="0" style="4" hidden="1" customWidth="1"/>
    <col min="33" max="16384" width="8.42578125" style="4"/>
  </cols>
  <sheetData>
    <row r="1" spans="1:30" ht="16.5" thickBot="1">
      <c r="A1" s="1" t="s">
        <v>4</v>
      </c>
      <c r="B1" s="2"/>
      <c r="C1" s="2"/>
      <c r="D1" s="603" t="s">
        <v>513</v>
      </c>
      <c r="E1" s="608" t="s">
        <v>647</v>
      </c>
      <c r="F1" s="52" t="s">
        <v>710</v>
      </c>
      <c r="G1" s="52"/>
      <c r="I1" s="1004" t="s">
        <v>553</v>
      </c>
      <c r="J1" s="1004"/>
      <c r="K1" s="1004"/>
      <c r="L1" s="1004"/>
      <c r="M1" s="1004"/>
      <c r="N1" s="6"/>
      <c r="O1" s="7"/>
      <c r="P1" s="7"/>
      <c r="Q1" s="6" t="s">
        <v>5</v>
      </c>
      <c r="R1" s="6"/>
      <c r="S1" s="6"/>
      <c r="T1" s="3"/>
      <c r="U1" s="3"/>
      <c r="V1" s="3"/>
      <c r="W1" s="3"/>
      <c r="X1" s="3"/>
      <c r="Y1" s="3"/>
    </row>
    <row r="2" spans="1:30" ht="21" customHeight="1" thickBot="1">
      <c r="A2" s="324" t="s">
        <v>560</v>
      </c>
      <c r="B2" s="325"/>
      <c r="C2" s="648" t="s">
        <v>8</v>
      </c>
      <c r="D2" s="642" t="s">
        <v>668</v>
      </c>
      <c r="E2" s="6"/>
      <c r="F2" s="668" t="s">
        <v>432</v>
      </c>
      <c r="G2" s="668"/>
      <c r="I2" s="1004" t="s">
        <v>6</v>
      </c>
      <c r="J2" s="1004"/>
      <c r="K2" s="1004"/>
      <c r="L2" s="1004"/>
      <c r="M2" s="1004"/>
      <c r="N2" s="6"/>
      <c r="P2" s="7"/>
      <c r="Q2" s="6" t="s">
        <v>7</v>
      </c>
      <c r="R2" s="6"/>
      <c r="S2" s="6"/>
      <c r="T2" s="3"/>
      <c r="U2" s="3"/>
      <c r="V2" s="3"/>
      <c r="W2" s="3"/>
      <c r="X2" s="3"/>
      <c r="Y2" s="3"/>
      <c r="Z2" s="4" t="s">
        <v>524</v>
      </c>
    </row>
    <row r="3" spans="1:30" ht="19.5" customHeight="1" thickBot="1">
      <c r="A3" s="331" t="s">
        <v>559</v>
      </c>
      <c r="B3" s="326"/>
      <c r="C3" s="649"/>
      <c r="E3" s="392" t="s">
        <v>433</v>
      </c>
      <c r="F3" s="334"/>
      <c r="G3" s="669"/>
      <c r="I3" s="1004" t="s">
        <v>5</v>
      </c>
      <c r="J3" s="1004"/>
      <c r="K3" s="1004"/>
      <c r="L3" s="1004"/>
      <c r="M3" s="1004"/>
      <c r="N3" s="5"/>
      <c r="O3" s="7"/>
      <c r="P3" s="7"/>
      <c r="Q3" s="7" t="s">
        <v>8</v>
      </c>
      <c r="R3" s="604" t="s">
        <v>514</v>
      </c>
      <c r="S3" s="7" t="str">
        <f>E1</f>
        <v>00</v>
      </c>
      <c r="T3" s="3"/>
      <c r="U3" s="3"/>
      <c r="V3" s="3"/>
      <c r="W3" s="3"/>
      <c r="X3" s="3"/>
      <c r="Y3" s="3"/>
      <c r="AB3" s="4" t="s">
        <v>525</v>
      </c>
    </row>
    <row r="4" spans="1:30" ht="21" thickBot="1">
      <c r="A4" s="9" t="s">
        <v>9</v>
      </c>
      <c r="E4" s="392" t="s">
        <v>434</v>
      </c>
      <c r="F4" s="393"/>
      <c r="G4" s="670"/>
      <c r="I4" s="1004" t="s">
        <v>10</v>
      </c>
      <c r="J4" s="1004"/>
      <c r="K4" s="1004"/>
      <c r="L4" s="1004"/>
      <c r="M4" s="1004"/>
      <c r="N4" s="5"/>
      <c r="O4" s="7"/>
      <c r="P4" s="7"/>
      <c r="Q4" s="7"/>
      <c r="R4" s="7"/>
      <c r="S4" s="7"/>
      <c r="T4" s="3"/>
      <c r="U4" s="3"/>
      <c r="V4" s="3"/>
      <c r="W4" s="3"/>
      <c r="X4" s="3"/>
      <c r="Y4" s="3"/>
      <c r="AC4" s="10" t="s">
        <v>526</v>
      </c>
    </row>
    <row r="5" spans="1:30" ht="12.75">
      <c r="A5" s="10" t="s">
        <v>8</v>
      </c>
      <c r="B5" s="11" t="s">
        <v>11</v>
      </c>
      <c r="C5" s="4" t="s">
        <v>12</v>
      </c>
      <c r="E5" s="4" t="s">
        <v>13</v>
      </c>
      <c r="F5" s="12">
        <f ca="1">NOW()</f>
        <v>45132.370293749998</v>
      </c>
      <c r="G5" s="12"/>
      <c r="O5" s="7"/>
      <c r="P5" s="7"/>
      <c r="Q5" s="7" t="s">
        <v>14</v>
      </c>
      <c r="R5" s="7"/>
      <c r="S5" s="13">
        <f>IF(N29=0,0,+N33/+N29)</f>
        <v>0</v>
      </c>
      <c r="T5" s="3"/>
      <c r="U5" s="3"/>
      <c r="V5" s="3"/>
      <c r="W5" s="3"/>
      <c r="X5" s="3"/>
      <c r="Y5" s="3"/>
      <c r="AD5" s="10" t="s">
        <v>527</v>
      </c>
    </row>
    <row r="6" spans="1:30" ht="12.75">
      <c r="A6" s="9">
        <v>1</v>
      </c>
      <c r="B6" s="4" t="s">
        <v>15</v>
      </c>
      <c r="C6" s="803"/>
      <c r="D6" s="15"/>
      <c r="F6" s="16"/>
      <c r="G6" s="16"/>
      <c r="I6" s="17" t="str">
        <f>+SCHEDAAA!E76</f>
        <v>#24-00-1A</v>
      </c>
      <c r="J6" s="7"/>
      <c r="L6" s="7"/>
      <c r="M6" s="604" t="s">
        <v>514</v>
      </c>
      <c r="N6" s="7" t="str">
        <f>E1</f>
        <v>00</v>
      </c>
      <c r="P6" s="7"/>
      <c r="Q6" s="7"/>
      <c r="R6" s="7"/>
      <c r="S6" s="13"/>
      <c r="T6" s="3"/>
      <c r="U6" s="3"/>
      <c r="V6" s="3"/>
      <c r="W6" s="3"/>
      <c r="X6" s="42">
        <f t="shared" ref="X6:Z12" si="0">+A6</f>
        <v>1</v>
      </c>
      <c r="Y6" s="3" t="str">
        <f t="shared" si="0"/>
        <v>Personnel</v>
      </c>
      <c r="Z6" s="4">
        <f t="shared" si="0"/>
        <v>0</v>
      </c>
      <c r="AC6" s="10">
        <f t="shared" ref="AC6:AC11" si="1">+Z6-AB6</f>
        <v>0</v>
      </c>
      <c r="AD6" s="626" t="str">
        <f t="shared" ref="AD6:AD11" si="2">IF(Z6=0," ",(AB6/Z6))</f>
        <v xml:space="preserve"> </v>
      </c>
    </row>
    <row r="7" spans="1:30" ht="12.75">
      <c r="A7" s="9">
        <v>2</v>
      </c>
      <c r="B7" s="4" t="s">
        <v>16</v>
      </c>
      <c r="C7" s="803"/>
      <c r="D7" s="15"/>
      <c r="F7" s="16"/>
      <c r="G7" s="16"/>
      <c r="J7" s="7"/>
      <c r="K7" s="7"/>
      <c r="L7" s="7"/>
      <c r="M7" s="7"/>
      <c r="O7" s="7"/>
      <c r="P7" s="7"/>
      <c r="Q7" s="7" t="s">
        <v>17</v>
      </c>
      <c r="R7" s="7"/>
      <c r="S7" s="13">
        <f>IF(N29=0,0,+N31/+N29)</f>
        <v>0</v>
      </c>
      <c r="T7" s="3"/>
      <c r="U7" s="3"/>
      <c r="V7" s="3"/>
      <c r="W7" s="3"/>
      <c r="X7" s="42">
        <f t="shared" si="0"/>
        <v>2</v>
      </c>
      <c r="Y7" s="3" t="str">
        <f t="shared" si="0"/>
        <v>Travel</v>
      </c>
      <c r="Z7" s="4">
        <f t="shared" si="0"/>
        <v>0</v>
      </c>
      <c r="AC7" s="10">
        <f t="shared" si="1"/>
        <v>0</v>
      </c>
      <c r="AD7" s="626" t="str">
        <f t="shared" si="2"/>
        <v xml:space="preserve"> </v>
      </c>
    </row>
    <row r="8" spans="1:30">
      <c r="A8" s="9">
        <v>3</v>
      </c>
      <c r="B8" s="4" t="s">
        <v>18</v>
      </c>
      <c r="C8" s="804"/>
      <c r="D8" s="15"/>
      <c r="F8" s="16"/>
      <c r="G8" s="16"/>
      <c r="I8" s="5" t="s">
        <v>19</v>
      </c>
      <c r="J8" s="7"/>
      <c r="K8" s="7"/>
      <c r="L8" s="7"/>
      <c r="M8" s="672" t="s">
        <v>566</v>
      </c>
      <c r="N8" s="7"/>
      <c r="O8" s="7"/>
      <c r="P8" s="7"/>
      <c r="Q8" s="7"/>
      <c r="R8" s="7"/>
      <c r="S8" s="13"/>
      <c r="T8" s="3"/>
      <c r="U8" s="3"/>
      <c r="V8" s="3"/>
      <c r="W8" s="3"/>
      <c r="X8" s="42">
        <f t="shared" si="0"/>
        <v>3</v>
      </c>
      <c r="Y8" s="3" t="str">
        <f t="shared" si="0"/>
        <v>Capital Outlay (attach schedule 2)</v>
      </c>
      <c r="Z8" s="4">
        <f t="shared" si="0"/>
        <v>0</v>
      </c>
      <c r="AC8" s="10">
        <f t="shared" si="1"/>
        <v>0</v>
      </c>
      <c r="AD8" s="626" t="str">
        <f t="shared" si="2"/>
        <v xml:space="preserve"> </v>
      </c>
    </row>
    <row r="9" spans="1:30" ht="12.75">
      <c r="A9" s="9">
        <v>4</v>
      </c>
      <c r="B9" s="4" t="s">
        <v>387</v>
      </c>
      <c r="C9" s="803"/>
      <c r="D9" s="15"/>
      <c r="F9" s="16"/>
      <c r="G9" s="16"/>
      <c r="I9" s="356" t="s">
        <v>20</v>
      </c>
      <c r="J9" s="357">
        <f>C28</f>
        <v>0</v>
      </c>
      <c r="M9" s="673" t="s">
        <v>575</v>
      </c>
      <c r="N9" s="675" t="s">
        <v>577</v>
      </c>
      <c r="O9" s="7"/>
      <c r="P9" s="7"/>
      <c r="Q9" s="7" t="s">
        <v>21</v>
      </c>
      <c r="R9" s="7"/>
      <c r="S9" s="13">
        <f>SUM(S5:S7)</f>
        <v>0</v>
      </c>
      <c r="T9" s="3"/>
      <c r="U9" s="3"/>
      <c r="V9" s="3"/>
      <c r="W9" s="3"/>
      <c r="X9" s="42">
        <f t="shared" si="0"/>
        <v>4</v>
      </c>
      <c r="Y9" s="3" t="str">
        <f t="shared" si="0"/>
        <v>Other Equipment (&lt; $5,000/&lt; 2 yr useful life)</v>
      </c>
      <c r="Z9" s="4">
        <f t="shared" si="0"/>
        <v>0</v>
      </c>
      <c r="AC9" s="10">
        <f t="shared" si="1"/>
        <v>0</v>
      </c>
      <c r="AD9" s="626" t="str">
        <f t="shared" si="2"/>
        <v xml:space="preserve"> </v>
      </c>
    </row>
    <row r="10" spans="1:30" ht="12.75">
      <c r="A10" s="9">
        <v>5</v>
      </c>
      <c r="B10" s="4" t="s">
        <v>22</v>
      </c>
      <c r="C10" s="803"/>
      <c r="D10" s="15"/>
      <c r="F10" s="16"/>
      <c r="G10" s="16"/>
      <c r="I10" s="356" t="s">
        <v>23</v>
      </c>
      <c r="J10" s="358">
        <f>C29</f>
        <v>0</v>
      </c>
      <c r="L10" s="7"/>
      <c r="M10" s="673" t="s">
        <v>576</v>
      </c>
      <c r="N10" s="667"/>
      <c r="O10" s="7"/>
      <c r="P10" s="7"/>
      <c r="T10" s="3"/>
      <c r="U10" s="3"/>
      <c r="V10" s="3"/>
      <c r="W10" s="3"/>
      <c r="X10" s="42">
        <f t="shared" si="0"/>
        <v>5</v>
      </c>
      <c r="Y10" s="3" t="str">
        <f t="shared" si="0"/>
        <v>Contractual</v>
      </c>
      <c r="Z10" s="4">
        <f t="shared" si="0"/>
        <v>0</v>
      </c>
      <c r="AC10" s="10">
        <f t="shared" si="1"/>
        <v>0</v>
      </c>
      <c r="AD10" s="627" t="str">
        <f t="shared" si="2"/>
        <v xml:space="preserve"> </v>
      </c>
    </row>
    <row r="11" spans="1:30" ht="12.75">
      <c r="A11" s="9">
        <v>6</v>
      </c>
      <c r="B11" s="4" t="s">
        <v>24</v>
      </c>
      <c r="C11" s="805"/>
      <c r="D11" s="15"/>
      <c r="F11" s="16"/>
      <c r="G11" s="16"/>
      <c r="I11" s="356" t="s">
        <v>25</v>
      </c>
      <c r="J11" s="358">
        <f>C30</f>
        <v>0</v>
      </c>
      <c r="M11" s="667" t="s">
        <v>563</v>
      </c>
      <c r="N11" s="667"/>
      <c r="O11" s="7"/>
      <c r="P11" s="7"/>
      <c r="T11" s="3"/>
      <c r="U11" s="3"/>
      <c r="V11" s="3"/>
      <c r="W11" s="3"/>
      <c r="X11" s="42">
        <f t="shared" si="0"/>
        <v>6</v>
      </c>
      <c r="Y11" s="3" t="str">
        <f t="shared" si="0"/>
        <v>Other Costs</v>
      </c>
      <c r="Z11" s="4">
        <f t="shared" si="0"/>
        <v>0</v>
      </c>
      <c r="AC11" s="10">
        <f t="shared" si="1"/>
        <v>0</v>
      </c>
      <c r="AD11" s="626" t="str">
        <f t="shared" si="2"/>
        <v xml:space="preserve"> </v>
      </c>
    </row>
    <row r="12" spans="1:30" ht="12.75">
      <c r="A12" s="9">
        <v>7</v>
      </c>
      <c r="B12" s="4" t="s">
        <v>26</v>
      </c>
      <c r="C12" s="21"/>
      <c r="D12" s="25">
        <f>SUM(C6:C11)</f>
        <v>0</v>
      </c>
      <c r="F12" s="16"/>
      <c r="G12" s="16"/>
      <c r="I12" s="355" t="s">
        <v>410</v>
      </c>
      <c r="J12" s="359">
        <f>+C31</f>
        <v>0</v>
      </c>
      <c r="L12" s="19"/>
      <c r="M12" s="674" t="s">
        <v>564</v>
      </c>
      <c r="N12" s="667"/>
      <c r="O12" s="7"/>
      <c r="P12" s="7"/>
      <c r="Q12" s="7" t="s">
        <v>28</v>
      </c>
      <c r="R12" s="7"/>
      <c r="S12" s="13">
        <f>IF(N33=0,0,+N35/+N33)</f>
        <v>0</v>
      </c>
      <c r="T12" s="3"/>
      <c r="U12" s="3"/>
      <c r="V12" s="3"/>
      <c r="W12" s="3"/>
      <c r="X12" s="42">
        <f t="shared" si="0"/>
        <v>7</v>
      </c>
      <c r="Y12" s="3" t="str">
        <f t="shared" si="0"/>
        <v>Total Cost (Sum 1 through 6)</v>
      </c>
      <c r="Z12" s="4">
        <f t="shared" si="0"/>
        <v>0</v>
      </c>
      <c r="AA12" s="4">
        <f>+D12</f>
        <v>0</v>
      </c>
      <c r="AB12" s="4">
        <f>SUM(AB6:AB11)</f>
        <v>0</v>
      </c>
      <c r="AC12" s="10">
        <f>+AA12-AB12</f>
        <v>0</v>
      </c>
      <c r="AD12" s="626" t="str">
        <f>IF(AA12=0," ",(AB12/AA12))</f>
        <v xml:space="preserve"> </v>
      </c>
    </row>
    <row r="13" spans="1:30" ht="12.75" customHeight="1">
      <c r="A13" s="9"/>
      <c r="C13" s="14"/>
      <c r="D13" s="15"/>
      <c r="F13" s="16"/>
      <c r="G13" s="16"/>
      <c r="I13" t="s">
        <v>27</v>
      </c>
      <c r="J13" s="360">
        <f>SUM(J9:J12)</f>
        <v>0</v>
      </c>
      <c r="K13" s="19"/>
      <c r="M13" s="674" t="s">
        <v>565</v>
      </c>
      <c r="N13" s="667"/>
      <c r="O13" s="7"/>
      <c r="P13" s="7"/>
      <c r="Q13" s="7"/>
      <c r="R13" s="7"/>
      <c r="S13" s="13"/>
      <c r="T13" s="3"/>
      <c r="U13" s="3"/>
      <c r="V13" s="3"/>
      <c r="W13" s="3"/>
      <c r="X13" s="42"/>
      <c r="Y13" s="3"/>
      <c r="AC13" s="10">
        <f t="shared" ref="AC13:AC23" si="3">+Z13-AB13</f>
        <v>0</v>
      </c>
      <c r="AD13" s="626" t="str">
        <f t="shared" ref="AD13:AD31" si="4">IF(Z13=0," ",(AB13/Z13))</f>
        <v xml:space="preserve"> </v>
      </c>
    </row>
    <row r="14" spans="1:30" ht="22.5" customHeight="1">
      <c r="A14" s="23"/>
      <c r="B14" s="11" t="s">
        <v>29</v>
      </c>
      <c r="C14" s="14"/>
      <c r="D14" s="15"/>
      <c r="F14" s="16"/>
      <c r="G14" s="16"/>
      <c r="I14" s="7" t="s">
        <v>30</v>
      </c>
      <c r="J14" s="684" t="s">
        <v>711</v>
      </c>
      <c r="K14" s="19"/>
      <c r="L14" s="19"/>
      <c r="M14" s="19"/>
      <c r="N14" s="19"/>
      <c r="O14" s="7"/>
      <c r="P14" s="7"/>
      <c r="Q14" s="7" t="s">
        <v>31</v>
      </c>
      <c r="R14" s="7"/>
      <c r="S14" s="13">
        <f>IF(N33=0,0,+N37/+N33)</f>
        <v>0</v>
      </c>
      <c r="T14" s="3"/>
      <c r="U14" s="3"/>
      <c r="V14" s="3"/>
      <c r="W14" s="3"/>
      <c r="X14" s="42"/>
      <c r="Y14" s="3" t="str">
        <f t="shared" ref="Y14:Z18" si="5">+B14</f>
        <v>Non-Match Resources</v>
      </c>
      <c r="Z14" s="4">
        <f t="shared" si="5"/>
        <v>0</v>
      </c>
      <c r="AC14" s="10">
        <f t="shared" si="3"/>
        <v>0</v>
      </c>
      <c r="AD14" s="626" t="str">
        <f t="shared" si="4"/>
        <v xml:space="preserve"> </v>
      </c>
    </row>
    <row r="15" spans="1:30" ht="12.75">
      <c r="A15" s="130" t="s">
        <v>32</v>
      </c>
      <c r="B15" s="4" t="s">
        <v>33</v>
      </c>
      <c r="C15" s="14"/>
      <c r="D15" s="15"/>
      <c r="F15" s="16"/>
      <c r="G15" s="16"/>
      <c r="K15" s="19"/>
      <c r="M15" s="19"/>
      <c r="N15" s="19"/>
      <c r="O15" s="7"/>
      <c r="P15" s="7"/>
      <c r="Q15" s="7"/>
      <c r="R15" s="7"/>
      <c r="S15" s="13"/>
      <c r="T15" s="3"/>
      <c r="U15" s="3"/>
      <c r="V15" s="3"/>
      <c r="W15" s="3"/>
      <c r="X15" s="604" t="str">
        <f t="shared" ref="X15:X33" si="6">+A15</f>
        <v>8a</v>
      </c>
      <c r="Y15" s="3" t="str">
        <f t="shared" si="5"/>
        <v>Mill Levy</v>
      </c>
      <c r="Z15" s="4">
        <f t="shared" si="5"/>
        <v>0</v>
      </c>
      <c r="AC15" s="10">
        <f t="shared" si="3"/>
        <v>0</v>
      </c>
      <c r="AD15" s="626" t="str">
        <f t="shared" si="4"/>
        <v xml:space="preserve"> </v>
      </c>
    </row>
    <row r="16" spans="1:30" ht="12.75">
      <c r="A16" s="130" t="s">
        <v>34</v>
      </c>
      <c r="B16" s="4" t="s">
        <v>35</v>
      </c>
      <c r="C16" s="14">
        <v>0</v>
      </c>
      <c r="D16" s="15"/>
      <c r="F16" s="16"/>
      <c r="G16" s="16"/>
      <c r="I16" s="19" t="s">
        <v>36</v>
      </c>
      <c r="J16" s="684" t="s">
        <v>711</v>
      </c>
      <c r="L16" s="19"/>
      <c r="M16" s="19"/>
      <c r="N16" s="19"/>
      <c r="O16" s="7"/>
      <c r="P16" s="7"/>
      <c r="Q16" s="7" t="s">
        <v>21</v>
      </c>
      <c r="R16" s="7"/>
      <c r="S16" s="13">
        <f>SUM(S12:S14)</f>
        <v>0</v>
      </c>
      <c r="T16" s="3"/>
      <c r="U16" s="3"/>
      <c r="V16" s="3"/>
      <c r="W16" s="3"/>
      <c r="X16" s="604" t="str">
        <f t="shared" si="6"/>
        <v>8b</v>
      </c>
      <c r="Y16" s="3" t="str">
        <f t="shared" si="5"/>
        <v>Other Resources</v>
      </c>
      <c r="Z16" s="4">
        <f t="shared" si="5"/>
        <v>0</v>
      </c>
      <c r="AC16" s="10">
        <f t="shared" si="3"/>
        <v>0</v>
      </c>
      <c r="AD16" s="626" t="str">
        <f t="shared" si="4"/>
        <v xml:space="preserve"> </v>
      </c>
    </row>
    <row r="17" spans="1:30" ht="12.75">
      <c r="A17" s="130" t="s">
        <v>37</v>
      </c>
      <c r="B17" s="4" t="s">
        <v>38</v>
      </c>
      <c r="C17" s="24"/>
      <c r="D17" s="15">
        <f>C15+C16</f>
        <v>0</v>
      </c>
      <c r="F17" s="16"/>
      <c r="G17" s="16"/>
      <c r="O17" s="7"/>
      <c r="P17" s="7"/>
      <c r="T17" s="3"/>
      <c r="U17" s="3"/>
      <c r="V17" s="3"/>
      <c r="W17" s="3"/>
      <c r="X17" s="604" t="str">
        <f t="shared" si="6"/>
        <v>8c</v>
      </c>
      <c r="Y17" s="3" t="str">
        <f t="shared" si="5"/>
        <v>Total Other Resources</v>
      </c>
      <c r="Z17" s="4">
        <f t="shared" si="5"/>
        <v>0</v>
      </c>
      <c r="AC17" s="10">
        <f t="shared" si="3"/>
        <v>0</v>
      </c>
      <c r="AD17" s="626" t="str">
        <f t="shared" si="4"/>
        <v xml:space="preserve"> </v>
      </c>
    </row>
    <row r="18" spans="1:30" ht="12.75">
      <c r="A18" s="130" t="s">
        <v>39</v>
      </c>
      <c r="B18" s="4" t="s">
        <v>40</v>
      </c>
      <c r="C18" s="21"/>
      <c r="D18" s="25">
        <f>D12-D17</f>
        <v>0</v>
      </c>
      <c r="F18" s="16"/>
      <c r="G18" s="16"/>
      <c r="I18" s="7" t="s">
        <v>41</v>
      </c>
      <c r="L18" s="19" t="s">
        <v>42</v>
      </c>
      <c r="M18" s="19"/>
      <c r="N18" s="19"/>
      <c r="O18" s="7"/>
      <c r="P18" s="7"/>
      <c r="T18" s="3"/>
      <c r="U18" s="3"/>
      <c r="V18" s="3"/>
      <c r="W18" s="3"/>
      <c r="X18" s="604" t="str">
        <f t="shared" si="6"/>
        <v>9</v>
      </c>
      <c r="Y18" s="3" t="str">
        <f t="shared" si="5"/>
        <v>Net Cost (Line 7 minus 8c)</v>
      </c>
      <c r="Z18" s="4">
        <f t="shared" si="5"/>
        <v>0</v>
      </c>
      <c r="AA18" s="4">
        <f>+D18</f>
        <v>0</v>
      </c>
      <c r="AC18" s="10">
        <f t="shared" si="3"/>
        <v>0</v>
      </c>
      <c r="AD18" s="626" t="str">
        <f t="shared" si="4"/>
        <v xml:space="preserve"> </v>
      </c>
    </row>
    <row r="19" spans="1:30" ht="12.75">
      <c r="A19" s="130"/>
      <c r="C19" s="14"/>
      <c r="D19" s="15"/>
      <c r="F19" s="16"/>
      <c r="G19" s="16"/>
      <c r="I19" s="697" t="s">
        <v>624</v>
      </c>
      <c r="J19" s="19"/>
      <c r="K19" s="19"/>
      <c r="L19" s="697" t="s">
        <v>624</v>
      </c>
      <c r="M19" s="19"/>
      <c r="N19" s="19"/>
      <c r="O19" s="7"/>
      <c r="P19" s="7"/>
      <c r="Q19" s="7" t="s">
        <v>43</v>
      </c>
      <c r="R19" s="7"/>
      <c r="S19" s="904">
        <f>IF($D$12=0,0,C28/$D$32)</f>
        <v>0</v>
      </c>
      <c r="T19" s="3"/>
      <c r="U19" s="3"/>
      <c r="V19" s="3"/>
      <c r="W19" s="3"/>
      <c r="X19" s="604">
        <f t="shared" si="6"/>
        <v>0</v>
      </c>
      <c r="Y19" s="3">
        <f t="shared" ref="Y19:Y33" si="7">+B19</f>
        <v>0</v>
      </c>
      <c r="AC19" s="10">
        <f t="shared" si="3"/>
        <v>0</v>
      </c>
      <c r="AD19" s="626" t="str">
        <f t="shared" si="4"/>
        <v xml:space="preserve"> </v>
      </c>
    </row>
    <row r="20" spans="1:30" ht="12.75">
      <c r="A20" s="131"/>
      <c r="B20" s="11" t="s">
        <v>44</v>
      </c>
      <c r="C20" s="14"/>
      <c r="D20" s="15"/>
      <c r="F20" s="16"/>
      <c r="G20" s="16"/>
      <c r="I20" s="697" t="s">
        <v>625</v>
      </c>
      <c r="J20" s="19"/>
      <c r="K20" s="19"/>
      <c r="L20" s="697" t="s">
        <v>625</v>
      </c>
      <c r="M20" s="19"/>
      <c r="N20" s="26"/>
      <c r="O20" s="7"/>
      <c r="P20" s="7"/>
      <c r="Q20" s="7"/>
      <c r="R20" s="7"/>
      <c r="S20" s="904"/>
      <c r="T20" s="3"/>
      <c r="U20" s="3"/>
      <c r="V20" s="3"/>
      <c r="W20" s="3"/>
      <c r="X20" s="604">
        <f t="shared" si="6"/>
        <v>0</v>
      </c>
      <c r="Y20" s="3" t="str">
        <f t="shared" si="7"/>
        <v>Non-Federal Share</v>
      </c>
      <c r="Z20" s="4">
        <f t="shared" ref="Z20:Z33" si="8">+C20</f>
        <v>0</v>
      </c>
      <c r="AC20" s="10">
        <f t="shared" si="3"/>
        <v>0</v>
      </c>
      <c r="AD20" s="626" t="str">
        <f t="shared" si="4"/>
        <v xml:space="preserve"> </v>
      </c>
    </row>
    <row r="21" spans="1:30" ht="12.75">
      <c r="A21" s="130">
        <v>10</v>
      </c>
      <c r="B21" s="4" t="s">
        <v>45</v>
      </c>
      <c r="C21" s="14"/>
      <c r="D21" s="15"/>
      <c r="F21" s="16"/>
      <c r="G21" s="16"/>
      <c r="I21" s="697" t="s">
        <v>623</v>
      </c>
      <c r="J21" s="19"/>
      <c r="K21" s="19"/>
      <c r="L21" s="697" t="s">
        <v>623</v>
      </c>
      <c r="M21" s="19"/>
      <c r="N21" s="19"/>
      <c r="O21" s="7"/>
      <c r="P21" s="7"/>
      <c r="Q21" s="7" t="s">
        <v>46</v>
      </c>
      <c r="R21" s="7"/>
      <c r="S21" s="904">
        <f>IF($D$12=0,0,C29/$D$32)</f>
        <v>0</v>
      </c>
      <c r="T21" s="3"/>
      <c r="U21" s="3"/>
      <c r="V21" s="3"/>
      <c r="W21" s="3"/>
      <c r="X21" s="604">
        <f t="shared" si="6"/>
        <v>10</v>
      </c>
      <c r="Y21" s="3" t="str">
        <f t="shared" si="7"/>
        <v>Third Party In-Kind</v>
      </c>
      <c r="Z21" s="4">
        <f t="shared" si="8"/>
        <v>0</v>
      </c>
      <c r="AC21" s="10">
        <f t="shared" si="3"/>
        <v>0</v>
      </c>
      <c r="AD21" s="626" t="str">
        <f t="shared" si="4"/>
        <v xml:space="preserve"> </v>
      </c>
    </row>
    <row r="22" spans="1:30" ht="12.75">
      <c r="A22" s="130" t="s">
        <v>47</v>
      </c>
      <c r="B22" s="4" t="s">
        <v>33</v>
      </c>
      <c r="C22" s="14"/>
      <c r="D22" s="15"/>
      <c r="F22" s="16"/>
      <c r="G22" s="16"/>
      <c r="I22" s="17"/>
      <c r="J22" s="19"/>
      <c r="K22" s="19"/>
      <c r="L22" s="19"/>
      <c r="M22" s="19"/>
      <c r="N22" s="19"/>
      <c r="O22" s="7"/>
      <c r="P22" s="7"/>
      <c r="Q22" s="7"/>
      <c r="R22" s="7"/>
      <c r="S22" s="904"/>
      <c r="T22" s="3"/>
      <c r="U22" s="3"/>
      <c r="V22" s="3"/>
      <c r="W22" s="3"/>
      <c r="X22" s="604" t="str">
        <f t="shared" si="6"/>
        <v>11a</v>
      </c>
      <c r="Y22" s="3" t="str">
        <f t="shared" si="7"/>
        <v>Mill Levy</v>
      </c>
      <c r="Z22" s="4">
        <f t="shared" si="8"/>
        <v>0</v>
      </c>
      <c r="AC22" s="10">
        <f t="shared" si="3"/>
        <v>0</v>
      </c>
      <c r="AD22" s="626" t="str">
        <f t="shared" si="4"/>
        <v xml:space="preserve"> </v>
      </c>
    </row>
    <row r="23" spans="1:30" ht="12.75">
      <c r="A23" s="130" t="s">
        <v>48</v>
      </c>
      <c r="B23" s="4" t="s">
        <v>49</v>
      </c>
      <c r="C23" s="14"/>
      <c r="D23" s="15"/>
      <c r="E23" s="27"/>
      <c r="F23" s="27"/>
      <c r="G23" s="27"/>
      <c r="I23" s="17"/>
      <c r="J23" s="19"/>
      <c r="K23" s="19"/>
      <c r="L23" s="19"/>
      <c r="M23" s="19"/>
      <c r="N23" s="19"/>
      <c r="O23" s="7"/>
      <c r="P23" s="7"/>
      <c r="Q23" s="7" t="s">
        <v>50</v>
      </c>
      <c r="R23" s="7"/>
      <c r="S23" s="904">
        <f>IF($D$12=0,0,C30/$D$32)</f>
        <v>0</v>
      </c>
      <c r="T23" s="3"/>
      <c r="U23" s="3"/>
      <c r="V23" s="3"/>
      <c r="W23" s="3"/>
      <c r="X23" s="604" t="str">
        <f t="shared" si="6"/>
        <v>11b</v>
      </c>
      <c r="Y23" s="3" t="str">
        <f t="shared" si="7"/>
        <v>Other Cash</v>
      </c>
      <c r="Z23" s="4">
        <f t="shared" si="8"/>
        <v>0</v>
      </c>
      <c r="AC23" s="10">
        <f t="shared" si="3"/>
        <v>0</v>
      </c>
      <c r="AD23" s="626" t="str">
        <f t="shared" si="4"/>
        <v xml:space="preserve"> </v>
      </c>
    </row>
    <row r="24" spans="1:30">
      <c r="A24" s="130" t="s">
        <v>51</v>
      </c>
      <c r="B24" s="4" t="s">
        <v>52</v>
      </c>
      <c r="C24" s="21"/>
      <c r="D24" s="15">
        <f>C22+C23</f>
        <v>0</v>
      </c>
      <c r="I24" s="7"/>
      <c r="J24" s="26"/>
      <c r="K24" s="19" t="s">
        <v>54</v>
      </c>
      <c r="L24" s="19"/>
      <c r="M24" s="19"/>
      <c r="N24" s="19"/>
      <c r="O24" s="7"/>
      <c r="P24" s="7"/>
      <c r="Q24" s="7"/>
      <c r="R24" s="7"/>
      <c r="S24" s="904"/>
      <c r="T24" s="3"/>
      <c r="U24" s="3"/>
      <c r="V24" s="3"/>
      <c r="W24" s="3"/>
      <c r="X24" s="604" t="str">
        <f t="shared" si="6"/>
        <v>11c</v>
      </c>
      <c r="Y24" s="3" t="str">
        <f t="shared" si="7"/>
        <v>Total Other Cash (Sum of 11a and 11b)</v>
      </c>
      <c r="Z24" s="4">
        <f t="shared" si="8"/>
        <v>0</v>
      </c>
      <c r="AA24" s="4">
        <f>+D24</f>
        <v>0</v>
      </c>
      <c r="AB24" s="4">
        <f>SUM(AB21:AB23)</f>
        <v>0</v>
      </c>
      <c r="AC24" s="10">
        <f>+AA24-AB24</f>
        <v>0</v>
      </c>
      <c r="AD24" s="626" t="str">
        <f>IF(AA24=0," ",(AB24/AA24))</f>
        <v xml:space="preserve"> </v>
      </c>
    </row>
    <row r="25" spans="1:30" ht="12.75">
      <c r="A25" s="9">
        <v>12</v>
      </c>
      <c r="B25" s="4" t="s">
        <v>55</v>
      </c>
      <c r="C25" s="21"/>
      <c r="D25" s="25">
        <f>C21+D24</f>
        <v>0</v>
      </c>
      <c r="E25" s="15">
        <f>SUM(D32/3)</f>
        <v>0</v>
      </c>
      <c r="F25" s="16" t="s">
        <v>53</v>
      </c>
      <c r="G25" s="16"/>
      <c r="I25" s="7" t="s">
        <v>57</v>
      </c>
      <c r="J25" s="19"/>
      <c r="K25" s="19"/>
      <c r="L25" s="19"/>
      <c r="M25" s="19"/>
      <c r="N25" s="18">
        <f>D12</f>
        <v>0</v>
      </c>
      <c r="O25" s="7"/>
      <c r="P25" s="7"/>
      <c r="Q25" s="4" t="s">
        <v>424</v>
      </c>
      <c r="S25" s="904">
        <f>IF($D$12=0,0,C31/$D$32)</f>
        <v>0</v>
      </c>
      <c r="T25" s="3"/>
      <c r="U25" s="3"/>
      <c r="V25" s="3"/>
      <c r="W25" s="3"/>
      <c r="X25" s="604">
        <f t="shared" si="6"/>
        <v>12</v>
      </c>
      <c r="Y25" s="3" t="str">
        <f t="shared" si="7"/>
        <v xml:space="preserve">Total Non-Federal Share (Sum of 10 and 11c) </v>
      </c>
      <c r="Z25" s="4">
        <f t="shared" si="8"/>
        <v>0</v>
      </c>
      <c r="AA25" s="4">
        <f>+D25</f>
        <v>0</v>
      </c>
      <c r="AC25" s="10">
        <f t="shared" ref="AC25:AC33" si="9">+Z25-AB25</f>
        <v>0</v>
      </c>
      <c r="AD25" s="626" t="str">
        <f>IF(AA25=0," ",(AB25/AA25))</f>
        <v xml:space="preserve"> </v>
      </c>
    </row>
    <row r="26" spans="1:30" ht="12.75">
      <c r="A26" s="9"/>
      <c r="C26" s="14"/>
      <c r="D26" s="15"/>
      <c r="E26" s="28">
        <f>IF(D18=0,0,D25/D18)</f>
        <v>0</v>
      </c>
      <c r="F26" s="16" t="s">
        <v>56</v>
      </c>
      <c r="G26" s="16"/>
      <c r="I26" s="7"/>
      <c r="J26" s="19"/>
      <c r="K26" s="19"/>
      <c r="L26" s="19"/>
      <c r="M26" s="19"/>
      <c r="N26" s="20"/>
      <c r="O26" s="7"/>
      <c r="P26" s="7"/>
      <c r="Q26" s="7" t="s">
        <v>21</v>
      </c>
      <c r="R26" s="7"/>
      <c r="S26" s="904">
        <f>SUM(S19:S25)</f>
        <v>0</v>
      </c>
      <c r="T26" s="3"/>
      <c r="U26" s="3"/>
      <c r="V26" s="3"/>
      <c r="W26" s="3"/>
      <c r="X26" s="604">
        <f t="shared" si="6"/>
        <v>0</v>
      </c>
      <c r="Y26" s="3">
        <f t="shared" si="7"/>
        <v>0</v>
      </c>
      <c r="Z26" s="4">
        <f t="shared" si="8"/>
        <v>0</v>
      </c>
      <c r="AC26" s="10">
        <f t="shared" si="9"/>
        <v>0</v>
      </c>
      <c r="AD26" s="626" t="str">
        <f t="shared" si="4"/>
        <v xml:space="preserve"> </v>
      </c>
    </row>
    <row r="27" spans="1:30" ht="12.75">
      <c r="A27" s="23"/>
      <c r="B27" s="11" t="s">
        <v>59</v>
      </c>
      <c r="C27" s="14"/>
      <c r="D27" s="15"/>
      <c r="E27" s="29">
        <f>IF(D25=0,0,SUM(D24/D25))</f>
        <v>0</v>
      </c>
      <c r="F27" s="16" t="s">
        <v>58</v>
      </c>
      <c r="G27" s="16"/>
      <c r="I27" s="7" t="s">
        <v>61</v>
      </c>
      <c r="J27" s="19"/>
      <c r="K27" s="19"/>
      <c r="L27" s="19"/>
      <c r="M27" s="19"/>
      <c r="N27" s="358">
        <f>D17</f>
        <v>0</v>
      </c>
      <c r="O27" s="7"/>
      <c r="P27" s="17"/>
      <c r="T27" s="3"/>
      <c r="U27" s="3"/>
      <c r="V27" s="3"/>
      <c r="W27" s="3"/>
      <c r="X27" s="604">
        <f t="shared" si="6"/>
        <v>0</v>
      </c>
      <c r="Y27" s="3" t="str">
        <f t="shared" si="7"/>
        <v>Federal Share</v>
      </c>
      <c r="Z27" s="4">
        <f t="shared" si="8"/>
        <v>0</v>
      </c>
      <c r="AC27" s="10">
        <f t="shared" si="9"/>
        <v>0</v>
      </c>
      <c r="AD27" s="626" t="str">
        <f t="shared" si="4"/>
        <v xml:space="preserve"> </v>
      </c>
    </row>
    <row r="28" spans="1:30" ht="12.75">
      <c r="A28" s="9">
        <v>13</v>
      </c>
      <c r="B28" s="4" t="s">
        <v>63</v>
      </c>
      <c r="C28" s="14"/>
      <c r="D28" s="15"/>
      <c r="F28" s="16" t="s">
        <v>60</v>
      </c>
      <c r="G28" s="16"/>
      <c r="I28" s="7"/>
      <c r="J28" s="19"/>
      <c r="K28" s="19"/>
      <c r="L28" s="19"/>
      <c r="M28" s="19"/>
      <c r="N28" s="358"/>
      <c r="O28" s="7"/>
      <c r="P28" s="7"/>
      <c r="Q28" s="134"/>
      <c r="T28" s="3"/>
      <c r="U28" s="3"/>
      <c r="V28" s="3"/>
      <c r="W28" s="3"/>
      <c r="X28" s="604">
        <f t="shared" si="6"/>
        <v>13</v>
      </c>
      <c r="Y28" s="3" t="str">
        <f t="shared" si="7"/>
        <v>Title III-B (Supportive Services)</v>
      </c>
      <c r="Z28" s="4">
        <f t="shared" si="8"/>
        <v>0</v>
      </c>
      <c r="AB28" s="4" t="s">
        <v>528</v>
      </c>
      <c r="AC28" s="10" t="e">
        <f t="shared" si="9"/>
        <v>#VALUE!</v>
      </c>
      <c r="AD28" s="626" t="str">
        <f t="shared" si="4"/>
        <v xml:space="preserve"> </v>
      </c>
    </row>
    <row r="29" spans="1:30" ht="12.75">
      <c r="A29" s="9">
        <v>14</v>
      </c>
      <c r="B29" s="4" t="s">
        <v>64</v>
      </c>
      <c r="C29" s="14"/>
      <c r="D29" s="15"/>
      <c r="F29" s="16"/>
      <c r="G29" s="16"/>
      <c r="I29" s="7" t="s">
        <v>65</v>
      </c>
      <c r="J29" s="19"/>
      <c r="K29" s="19"/>
      <c r="L29" s="19"/>
      <c r="M29" s="19"/>
      <c r="N29" s="358">
        <f>N25-N27</f>
        <v>0</v>
      </c>
      <c r="O29" s="7"/>
      <c r="P29" s="7"/>
      <c r="T29" s="3"/>
      <c r="U29" s="3"/>
      <c r="V29" s="3"/>
      <c r="W29" s="3"/>
      <c r="X29" s="604">
        <f t="shared" si="6"/>
        <v>14</v>
      </c>
      <c r="Y29" s="3" t="str">
        <f t="shared" si="7"/>
        <v>Title III-C(1) (Congregate Meals)</v>
      </c>
      <c r="Z29" s="4">
        <f t="shared" si="8"/>
        <v>0</v>
      </c>
      <c r="AC29" s="10">
        <f t="shared" si="9"/>
        <v>0</v>
      </c>
      <c r="AD29" s="626" t="str">
        <f t="shared" si="4"/>
        <v xml:space="preserve"> </v>
      </c>
    </row>
    <row r="30" spans="1:30" ht="12.75">
      <c r="A30" s="9">
        <v>15</v>
      </c>
      <c r="B30" s="4" t="s">
        <v>66</v>
      </c>
      <c r="C30" s="14"/>
      <c r="D30" s="15"/>
      <c r="F30" s="16"/>
      <c r="G30" s="16"/>
      <c r="I30" s="7"/>
      <c r="J30" s="19"/>
      <c r="K30" s="19"/>
      <c r="L30" s="19"/>
      <c r="M30" s="19"/>
      <c r="N30" s="358"/>
      <c r="O30" s="7"/>
      <c r="P30" s="7"/>
      <c r="T30" s="3"/>
      <c r="U30" s="3"/>
      <c r="V30" s="3"/>
      <c r="W30" s="3"/>
      <c r="X30" s="604">
        <f t="shared" si="6"/>
        <v>15</v>
      </c>
      <c r="Y30" s="3" t="str">
        <f t="shared" si="7"/>
        <v>Title III-C(2) (Home Delivered Meals)</v>
      </c>
      <c r="Z30" s="4">
        <f t="shared" si="8"/>
        <v>0</v>
      </c>
      <c r="AC30" s="10">
        <f t="shared" si="9"/>
        <v>0</v>
      </c>
      <c r="AD30" s="626" t="str">
        <f t="shared" si="4"/>
        <v xml:space="preserve"> </v>
      </c>
    </row>
    <row r="31" spans="1:30">
      <c r="A31" s="9">
        <v>16</v>
      </c>
      <c r="B31" s="4" t="s">
        <v>408</v>
      </c>
      <c r="C31" s="10"/>
      <c r="D31" s="10"/>
      <c r="E31" s="10">
        <f>+VERMTCH!H12*0.1</f>
        <v>0</v>
      </c>
      <c r="F31" s="380" t="str">
        <f>IF(C31&gt;E31,"Exceeds 10% of Allocation Please Fix","OK")</f>
        <v>OK</v>
      </c>
      <c r="G31" s="380"/>
      <c r="I31" s="7" t="s">
        <v>68</v>
      </c>
      <c r="J31" s="19"/>
      <c r="K31" s="19"/>
      <c r="L31" s="19"/>
      <c r="M31" s="19"/>
      <c r="N31" s="358">
        <f>C21</f>
        <v>0</v>
      </c>
      <c r="O31" s="7"/>
      <c r="P31" s="7"/>
      <c r="T31" s="3"/>
      <c r="U31" s="3"/>
      <c r="V31" s="3"/>
      <c r="W31" s="3"/>
      <c r="X31" s="604">
        <f t="shared" si="6"/>
        <v>16</v>
      </c>
      <c r="Y31" s="3" t="str">
        <f t="shared" si="7"/>
        <v>Title III-E (Caregivers)</v>
      </c>
      <c r="Z31" s="4">
        <f t="shared" si="8"/>
        <v>0</v>
      </c>
      <c r="AC31" s="10">
        <f t="shared" si="9"/>
        <v>0</v>
      </c>
      <c r="AD31" s="626" t="str">
        <f t="shared" si="4"/>
        <v xml:space="preserve"> </v>
      </c>
    </row>
    <row r="32" spans="1:30" ht="12.75">
      <c r="A32" s="9">
        <v>17</v>
      </c>
      <c r="B32" s="4" t="s">
        <v>409</v>
      </c>
      <c r="C32" s="30"/>
      <c r="D32" s="31">
        <f>SUM(C28:C31)</f>
        <v>0</v>
      </c>
      <c r="E32" s="10">
        <f>D18-D25</f>
        <v>0</v>
      </c>
      <c r="F32" s="16" t="s">
        <v>67</v>
      </c>
      <c r="G32" s="16"/>
      <c r="I32" s="7"/>
      <c r="J32" s="19"/>
      <c r="K32" s="19"/>
      <c r="L32" s="19"/>
      <c r="M32" s="19"/>
      <c r="N32" s="358"/>
      <c r="O32" s="7"/>
      <c r="P32" s="7"/>
      <c r="T32" s="3"/>
      <c r="U32" s="3"/>
      <c r="V32" s="3"/>
      <c r="W32" s="3"/>
      <c r="X32" s="604">
        <f t="shared" si="6"/>
        <v>17</v>
      </c>
      <c r="Y32" s="3" t="str">
        <f t="shared" si="7"/>
        <v>Total Federal Share (Sum of Lines 13, 14, 15 &amp;16 )</v>
      </c>
      <c r="Z32" s="4">
        <f t="shared" si="8"/>
        <v>0</v>
      </c>
      <c r="AA32" s="4">
        <f>+D32</f>
        <v>0</v>
      </c>
      <c r="AB32" s="4">
        <f>SUM(AB28:AB31)</f>
        <v>0</v>
      </c>
      <c r="AC32" s="10">
        <f t="shared" si="9"/>
        <v>0</v>
      </c>
      <c r="AD32" s="626" t="str">
        <f>IF(AA32=0," ",(AB32/AA32))</f>
        <v xml:space="preserve"> </v>
      </c>
    </row>
    <row r="33" spans="1:30" ht="13.5" thickBot="1">
      <c r="A33" s="9">
        <v>18</v>
      </c>
      <c r="B33" s="4" t="s">
        <v>417</v>
      </c>
      <c r="C33" s="30"/>
      <c r="D33" s="32">
        <f>D17+D25+D32</f>
        <v>0</v>
      </c>
      <c r="E33" s="10">
        <f>D12</f>
        <v>0</v>
      </c>
      <c r="F33" s="16" t="s">
        <v>69</v>
      </c>
      <c r="G33" s="16"/>
      <c r="I33" s="7" t="s">
        <v>70</v>
      </c>
      <c r="J33" s="19"/>
      <c r="K33" s="19"/>
      <c r="L33" s="19"/>
      <c r="M33" s="19"/>
      <c r="N33" s="358">
        <f>N29-N31</f>
        <v>0</v>
      </c>
      <c r="O33" s="7"/>
      <c r="P33" s="7"/>
      <c r="T33" s="3"/>
      <c r="U33" s="3"/>
      <c r="V33" s="3"/>
      <c r="W33" s="3"/>
      <c r="X33" s="604">
        <f t="shared" si="6"/>
        <v>18</v>
      </c>
      <c r="Y33" s="3" t="str">
        <f t="shared" si="7"/>
        <v>Total Resources (Sum of lines 8c, 12 &amp; 17 )</v>
      </c>
      <c r="Z33" s="4">
        <f t="shared" si="8"/>
        <v>0</v>
      </c>
      <c r="AA33" s="4">
        <f>+D33</f>
        <v>0</v>
      </c>
      <c r="AC33" s="10">
        <f t="shared" si="9"/>
        <v>0</v>
      </c>
      <c r="AD33" s="626"/>
    </row>
    <row r="34" spans="1:30" ht="13.5" thickTop="1">
      <c r="A34" s="9"/>
      <c r="C34" s="33"/>
      <c r="F34" s="16"/>
      <c r="G34" s="16"/>
      <c r="I34" s="7"/>
      <c r="J34" s="19"/>
      <c r="K34" s="19"/>
      <c r="L34" s="19"/>
      <c r="M34" s="19"/>
      <c r="N34" s="358"/>
      <c r="O34" s="7"/>
      <c r="P34" s="7"/>
      <c r="T34" s="3"/>
      <c r="U34" s="3"/>
      <c r="V34" s="3"/>
      <c r="W34" s="3"/>
      <c r="X34" s="3"/>
      <c r="Y34" s="3"/>
    </row>
    <row r="35" spans="1:30" ht="12.75">
      <c r="A35" s="9"/>
      <c r="C35" s="33"/>
      <c r="E35" s="613" t="str">
        <f>IF(D32-E32=0,"  ", "Does NOT equal line 9 minus line 12")</f>
        <v xml:space="preserve">  </v>
      </c>
      <c r="F35" s="16"/>
      <c r="G35" s="16"/>
      <c r="I35" s="7" t="s">
        <v>71</v>
      </c>
      <c r="J35" s="19"/>
      <c r="K35" s="19"/>
      <c r="L35" s="19"/>
      <c r="M35" s="19"/>
      <c r="N35" s="358">
        <f>D24</f>
        <v>0</v>
      </c>
      <c r="O35" s="7"/>
      <c r="P35" s="7"/>
      <c r="T35" s="3"/>
      <c r="U35" s="3"/>
      <c r="V35" s="3"/>
      <c r="W35" s="3"/>
      <c r="X35" s="3"/>
      <c r="Y35" s="3"/>
    </row>
    <row r="36" spans="1:30" ht="12.75">
      <c r="A36" s="889"/>
      <c r="C36" s="33"/>
      <c r="E36" s="613" t="str">
        <f>IF(D12-D33=0,"  ","line 18 Does NOT equal line 7")</f>
        <v xml:space="preserve">  </v>
      </c>
      <c r="F36" s="16"/>
      <c r="G36" s="16"/>
      <c r="I36" s="7"/>
      <c r="J36" s="19"/>
      <c r="K36" s="19"/>
      <c r="L36" s="19"/>
      <c r="M36" s="19"/>
      <c r="N36" s="357"/>
      <c r="O36" s="7"/>
      <c r="P36" s="7"/>
      <c r="T36" s="3"/>
      <c r="U36" s="3"/>
      <c r="V36" s="3"/>
      <c r="W36" s="3"/>
      <c r="X36" s="3"/>
      <c r="Y36" s="3"/>
    </row>
    <row r="37" spans="1:30">
      <c r="B37" s="134"/>
      <c r="C37" s="33"/>
      <c r="E37" s="613" t="str">
        <f>IF(D25&gt;=E25,"   ","Non-Federal is not equal or greater than Federal Share")</f>
        <v xml:space="preserve">   </v>
      </c>
      <c r="F37" s="16"/>
      <c r="G37" s="16"/>
      <c r="I37" s="7" t="s">
        <v>72</v>
      </c>
      <c r="J37" s="19"/>
      <c r="K37" s="19"/>
      <c r="L37" s="19"/>
      <c r="M37" s="19"/>
      <c r="N37" s="18">
        <f>N33-N35</f>
        <v>0</v>
      </c>
      <c r="O37" s="7"/>
      <c r="P37" s="7"/>
      <c r="T37" s="3"/>
      <c r="U37" s="3"/>
      <c r="V37" s="3"/>
      <c r="W37" s="3"/>
      <c r="X37" s="3"/>
      <c r="Y37" s="3"/>
    </row>
    <row r="38" spans="1:30" ht="12.75">
      <c r="A38" s="9"/>
      <c r="C38" s="33"/>
      <c r="F38" s="16"/>
      <c r="G38" s="16"/>
      <c r="I38" s="7"/>
      <c r="J38" s="19"/>
      <c r="K38" s="19"/>
      <c r="L38" s="19"/>
      <c r="M38" s="26"/>
      <c r="N38" s="19"/>
      <c r="O38" s="7"/>
      <c r="P38" s="7"/>
      <c r="T38" s="3"/>
      <c r="U38" s="3"/>
      <c r="V38" s="3"/>
      <c r="W38" s="3"/>
      <c r="X38" s="3"/>
      <c r="Y38" s="3"/>
    </row>
    <row r="39" spans="1:30" ht="12.75">
      <c r="A39" s="9"/>
      <c r="C39" s="33"/>
      <c r="F39" s="16"/>
      <c r="G39" s="16"/>
      <c r="T39" s="3"/>
      <c r="U39" s="3"/>
      <c r="V39" s="3"/>
      <c r="W39" s="3"/>
      <c r="X39" s="3"/>
      <c r="Y39" s="3"/>
    </row>
    <row r="40" spans="1:30" ht="14.25">
      <c r="A40" s="9"/>
      <c r="C40" s="33"/>
      <c r="F40" s="16"/>
      <c r="G40" s="16"/>
      <c r="I40" s="966" t="s">
        <v>678</v>
      </c>
      <c r="J40" s="975" t="s">
        <v>73</v>
      </c>
      <c r="K40" s="975" t="s">
        <v>74</v>
      </c>
      <c r="L40" s="975" t="s">
        <v>75</v>
      </c>
      <c r="M40" s="976" t="s">
        <v>373</v>
      </c>
      <c r="N40" s="977" t="s">
        <v>27</v>
      </c>
      <c r="T40" s="3"/>
      <c r="U40" s="3"/>
      <c r="V40" s="3"/>
      <c r="W40" s="3"/>
      <c r="X40" s="3"/>
      <c r="Y40" s="3"/>
    </row>
    <row r="41" spans="1:30" ht="14.25">
      <c r="A41" s="9"/>
      <c r="C41" s="33"/>
      <c r="F41" s="16"/>
      <c r="G41" s="16"/>
      <c r="I41" s="978"/>
      <c r="J41" s="979">
        <f>J9</f>
        <v>0</v>
      </c>
      <c r="K41" s="979">
        <f>J10</f>
        <v>0</v>
      </c>
      <c r="L41" s="979">
        <f>J11</f>
        <v>0</v>
      </c>
      <c r="M41" s="980">
        <f>J12</f>
        <v>0</v>
      </c>
      <c r="N41" s="981">
        <f>SUM(J41:M41)</f>
        <v>0</v>
      </c>
      <c r="T41" s="3"/>
      <c r="U41" s="3"/>
      <c r="V41" s="3"/>
      <c r="W41" s="3"/>
      <c r="X41" s="3"/>
      <c r="Y41" s="3"/>
    </row>
    <row r="42" spans="1:30" ht="12.75">
      <c r="A42" s="9"/>
      <c r="C42" s="33"/>
      <c r="F42" s="16"/>
      <c r="G42" s="16"/>
      <c r="T42" s="3"/>
      <c r="U42" s="3"/>
      <c r="V42" s="3"/>
      <c r="W42" s="3"/>
      <c r="X42" s="3"/>
      <c r="Y42" s="3"/>
    </row>
    <row r="43" spans="1:30" ht="12.75">
      <c r="A43" s="9"/>
      <c r="C43" s="33"/>
      <c r="F43" s="16"/>
      <c r="G43" s="16"/>
      <c r="I43" s="5" t="s">
        <v>76</v>
      </c>
      <c r="J43" s="20"/>
      <c r="K43" s="19"/>
      <c r="L43" s="19"/>
      <c r="M43" s="19"/>
      <c r="T43" s="3"/>
      <c r="U43" s="3"/>
      <c r="V43" s="3"/>
      <c r="W43" s="3"/>
      <c r="X43" s="3"/>
      <c r="Y43" s="3"/>
    </row>
    <row r="44" spans="1:30" ht="12.75">
      <c r="A44" s="9"/>
      <c r="C44" s="33"/>
      <c r="F44" s="16"/>
      <c r="G44" s="16"/>
      <c r="I44" s="6" t="s">
        <v>15</v>
      </c>
      <c r="J44" s="20">
        <f t="shared" ref="J44:J49" si="10">C6</f>
        <v>0</v>
      </c>
      <c r="K44" s="19"/>
      <c r="M44" s="19"/>
      <c r="T44" s="3"/>
      <c r="U44" s="3"/>
      <c r="V44" s="3"/>
      <c r="W44" s="3"/>
      <c r="X44" s="3"/>
      <c r="Y44" s="3"/>
    </row>
    <row r="45" spans="1:30" ht="12.75">
      <c r="A45" s="9"/>
      <c r="C45" s="33"/>
      <c r="F45" s="16"/>
      <c r="G45" s="16"/>
      <c r="I45" s="6" t="s">
        <v>16</v>
      </c>
      <c r="J45" s="20">
        <f t="shared" si="10"/>
        <v>0</v>
      </c>
      <c r="N45" s="19"/>
      <c r="O45" s="7"/>
      <c r="P45" s="7"/>
      <c r="T45" s="3"/>
      <c r="U45" s="3"/>
      <c r="V45" s="3"/>
      <c r="W45" s="3"/>
      <c r="X45" s="3"/>
      <c r="Y45" s="3"/>
    </row>
    <row r="46" spans="1:30" ht="12.75">
      <c r="A46" s="9"/>
      <c r="C46" s="33"/>
      <c r="F46" s="16"/>
      <c r="G46" s="16"/>
      <c r="I46" s="6" t="s">
        <v>77</v>
      </c>
      <c r="J46" s="20">
        <f t="shared" si="10"/>
        <v>0</v>
      </c>
      <c r="N46" s="19"/>
      <c r="O46" s="7"/>
      <c r="P46" s="7"/>
      <c r="T46" s="3"/>
      <c r="U46" s="3"/>
      <c r="V46" s="3"/>
      <c r="W46" s="3"/>
      <c r="X46" s="3"/>
      <c r="Y46" s="3"/>
    </row>
    <row r="47" spans="1:30" ht="12.75">
      <c r="A47" s="9"/>
      <c r="C47" s="33"/>
      <c r="F47" s="16"/>
      <c r="G47" s="16"/>
      <c r="I47" s="6" t="s">
        <v>78</v>
      </c>
      <c r="J47" s="20">
        <f t="shared" si="10"/>
        <v>0</v>
      </c>
      <c r="K47" s="19"/>
      <c r="M47" s="19"/>
      <c r="N47" s="19"/>
      <c r="O47" s="7"/>
      <c r="P47" s="7"/>
      <c r="Q47" s="7"/>
      <c r="R47" s="7"/>
      <c r="S47" s="7"/>
      <c r="T47" s="3"/>
      <c r="U47" s="3"/>
      <c r="V47" s="3"/>
      <c r="W47" s="3"/>
      <c r="X47" s="3"/>
      <c r="Y47" s="3"/>
    </row>
    <row r="48" spans="1:30" ht="12.75">
      <c r="A48" s="9"/>
      <c r="C48" s="33"/>
      <c r="F48" s="16"/>
      <c r="G48" s="16"/>
      <c r="I48" s="6" t="s">
        <v>22</v>
      </c>
      <c r="J48" s="20">
        <f t="shared" si="10"/>
        <v>0</v>
      </c>
      <c r="N48" s="19"/>
      <c r="O48" s="7"/>
      <c r="P48" s="7"/>
      <c r="Q48" s="7"/>
      <c r="R48" s="7"/>
      <c r="S48" s="7"/>
      <c r="T48" s="3"/>
      <c r="U48" s="3"/>
      <c r="V48" s="3"/>
      <c r="W48" s="3"/>
      <c r="X48" s="3"/>
      <c r="Y48" s="3"/>
    </row>
    <row r="49" spans="1:25" ht="12.75">
      <c r="A49" s="9"/>
      <c r="C49" s="33"/>
      <c r="F49" s="16"/>
      <c r="G49" s="16"/>
      <c r="I49" s="6" t="s">
        <v>79</v>
      </c>
      <c r="J49" s="20">
        <f t="shared" si="10"/>
        <v>0</v>
      </c>
      <c r="K49" s="18">
        <f>SUM(J44:J49)</f>
        <v>0</v>
      </c>
      <c r="L49" t="s">
        <v>80</v>
      </c>
      <c r="N49" s="19"/>
      <c r="O49" s="7"/>
      <c r="P49" s="7"/>
      <c r="Q49" s="7"/>
      <c r="R49" s="7"/>
      <c r="S49" s="7"/>
      <c r="T49" s="3"/>
      <c r="U49" s="3"/>
      <c r="V49" s="3"/>
      <c r="W49" s="3"/>
      <c r="X49" s="3"/>
      <c r="Y49" s="3"/>
    </row>
    <row r="50" spans="1:25" ht="12.75">
      <c r="A50" s="9"/>
      <c r="C50" s="33"/>
      <c r="F50" s="16"/>
      <c r="G50" s="16"/>
      <c r="J50" s="6" t="s">
        <v>8</v>
      </c>
      <c r="L50" s="3"/>
      <c r="M50" s="3"/>
      <c r="N50" s="19"/>
      <c r="O50" s="7"/>
      <c r="P50" s="7"/>
      <c r="Q50" s="7"/>
      <c r="R50" s="7"/>
      <c r="S50" s="7"/>
      <c r="T50" s="3"/>
      <c r="U50" s="3"/>
      <c r="V50" s="3"/>
      <c r="W50" s="3"/>
      <c r="X50" s="3"/>
      <c r="Y50" s="3"/>
    </row>
    <row r="51" spans="1:25" ht="12.75">
      <c r="A51" s="9"/>
      <c r="C51" s="33"/>
      <c r="F51" s="16"/>
      <c r="G51" s="16"/>
      <c r="I51" s="122"/>
      <c r="J51" s="3"/>
      <c r="K51" s="3"/>
      <c r="L51" s="3"/>
      <c r="M51" s="3"/>
      <c r="N51" s="19"/>
      <c r="O51" s="7"/>
      <c r="P51" s="7"/>
      <c r="Q51" s="7"/>
      <c r="R51" s="7"/>
      <c r="S51" s="7"/>
      <c r="T51" s="3"/>
      <c r="U51" s="3"/>
      <c r="V51" s="3"/>
      <c r="W51" s="3"/>
      <c r="X51" s="3"/>
      <c r="Y51" s="3"/>
    </row>
    <row r="52" spans="1:25" ht="12.75">
      <c r="A52" s="9"/>
      <c r="F52" s="16"/>
      <c r="G52" s="16"/>
      <c r="J52" s="3"/>
      <c r="K52" s="3"/>
      <c r="L52" s="3"/>
      <c r="M52" s="3"/>
      <c r="N52" s="3"/>
      <c r="O52" s="7"/>
      <c r="P52" s="7"/>
      <c r="Q52" s="7"/>
      <c r="R52" s="7"/>
      <c r="S52" s="7"/>
      <c r="T52" s="3"/>
      <c r="U52" s="3"/>
      <c r="V52" s="3"/>
      <c r="W52" s="3"/>
      <c r="X52" s="3"/>
      <c r="Y52" s="3"/>
    </row>
    <row r="53" spans="1:25" ht="12.75">
      <c r="A53" s="9"/>
      <c r="F53" s="16"/>
      <c r="G53" s="16"/>
      <c r="I53" s="35"/>
      <c r="L53" s="3"/>
      <c r="M53" s="3"/>
      <c r="N53" s="3"/>
      <c r="O53" s="7"/>
      <c r="P53" s="7"/>
      <c r="Q53" s="7"/>
      <c r="R53" s="7"/>
      <c r="S53" s="7"/>
      <c r="T53" s="3"/>
      <c r="U53" s="3"/>
      <c r="V53" s="3"/>
      <c r="W53" s="3"/>
      <c r="X53" s="3"/>
      <c r="Y53" s="3"/>
    </row>
    <row r="54" spans="1:25" ht="12.75">
      <c r="A54" s="9"/>
      <c r="F54" s="16"/>
      <c r="G54" s="16"/>
      <c r="I54" s="990"/>
      <c r="N54" s="3"/>
      <c r="O54" s="7"/>
      <c r="P54" s="7"/>
      <c r="Q54" s="7"/>
      <c r="R54" s="7"/>
      <c r="S54" s="7"/>
      <c r="T54" s="3"/>
      <c r="U54" s="3"/>
      <c r="V54" s="3"/>
      <c r="W54" s="3"/>
      <c r="X54" s="3"/>
      <c r="Y54" s="3"/>
    </row>
    <row r="55" spans="1:25" ht="12.75">
      <c r="A55" s="9"/>
      <c r="F55" s="16"/>
      <c r="G55" s="16"/>
      <c r="I55" s="134"/>
      <c r="N55" s="3"/>
      <c r="O55" s="7"/>
      <c r="P55" s="7"/>
      <c r="Q55" s="3"/>
      <c r="R55" s="3"/>
      <c r="S55" s="3"/>
      <c r="T55" s="3"/>
      <c r="U55" s="3"/>
      <c r="V55" s="3"/>
      <c r="W55" s="3"/>
      <c r="X55" s="3"/>
      <c r="Y55" s="3"/>
    </row>
    <row r="56" spans="1:25" ht="12.75">
      <c r="A56" s="9"/>
      <c r="D56" s="4" t="s">
        <v>8</v>
      </c>
      <c r="F56" s="16"/>
      <c r="G56" s="16"/>
      <c r="O56" s="7"/>
      <c r="P56" s="7"/>
      <c r="Q56" s="3"/>
      <c r="R56" s="3"/>
      <c r="S56" s="3"/>
      <c r="T56" s="3"/>
      <c r="U56" s="3"/>
      <c r="V56" s="3"/>
      <c r="W56" s="3"/>
      <c r="X56" s="3"/>
      <c r="Y56" s="3"/>
    </row>
    <row r="57" spans="1:25" ht="12.75">
      <c r="A57" s="9"/>
      <c r="F57" s="16"/>
      <c r="G57" s="16"/>
      <c r="O57" s="7"/>
      <c r="P57" s="7"/>
      <c r="Q57" s="3"/>
      <c r="R57" s="3"/>
      <c r="S57" s="3"/>
      <c r="T57" s="3"/>
      <c r="U57" s="3"/>
      <c r="V57" s="3"/>
      <c r="W57" s="3"/>
      <c r="X57" s="3"/>
      <c r="Y57" s="3"/>
    </row>
    <row r="58" spans="1:25" ht="12.75">
      <c r="A58" s="9"/>
      <c r="F58" s="16"/>
      <c r="G58" s="1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>
      <c r="A59" s="9"/>
      <c r="F59" s="16"/>
      <c r="G59" s="1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>
      <c r="A60" s="9"/>
      <c r="F60" s="16"/>
      <c r="G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>
      <c r="A61" s="9"/>
      <c r="F61" s="16"/>
      <c r="G61" s="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>
      <c r="A62" s="9"/>
      <c r="F62" s="16"/>
      <c r="G62" s="1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>
      <c r="A63" s="9"/>
      <c r="F63" s="16"/>
      <c r="G63" s="1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601" t="str">
        <f>IF(E1="???"," ","#24-")</f>
        <v>#24-</v>
      </c>
      <c r="C76" s="607" t="str">
        <f>IF(E1="???"," ",E1)</f>
        <v>00</v>
      </c>
      <c r="D76" s="602" t="str">
        <f>IF($E$1="???"," ","-1A")</f>
        <v>-1A</v>
      </c>
      <c r="E76" s="601" t="str">
        <f t="shared" ref="E76:E81" si="11">B76&amp;C76&amp;D76</f>
        <v>#24-00-1A</v>
      </c>
      <c r="G76" s="2" t="s">
        <v>622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601" t="str">
        <f>+$B$76</f>
        <v>#24-</v>
      </c>
      <c r="C77" s="606" t="str">
        <f>+$C$76</f>
        <v>00</v>
      </c>
      <c r="D77" s="602" t="str">
        <f>IF($E$1="???"," ","-1B")</f>
        <v>-1B</v>
      </c>
      <c r="E77" s="601" t="str">
        <f t="shared" si="11"/>
        <v>#24-00-1B</v>
      </c>
      <c r="G77" s="2" t="s">
        <v>622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601" t="str">
        <f>+$B$76</f>
        <v>#24-</v>
      </c>
      <c r="C78" s="606" t="str">
        <f>+$C$76</f>
        <v>00</v>
      </c>
      <c r="D78" s="602" t="str">
        <f>IF($E$1="???"," ","-1C(1)")</f>
        <v>-1C(1)</v>
      </c>
      <c r="E78" s="601" t="str">
        <f t="shared" si="11"/>
        <v>#24-00-1C(1)</v>
      </c>
      <c r="G78" s="2" t="s">
        <v>622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601" t="str">
        <f>+$B$76</f>
        <v>#24-</v>
      </c>
      <c r="C79" s="606" t="str">
        <f>+$C$76</f>
        <v>00</v>
      </c>
      <c r="D79" s="602" t="str">
        <f>IF($E$1="???"," ","-1C(2)")</f>
        <v>-1C(2)</v>
      </c>
      <c r="E79" s="601" t="str">
        <f t="shared" si="11"/>
        <v>#24-00-1C(2)</v>
      </c>
      <c r="G79" s="2" t="s">
        <v>622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601" t="str">
        <f>+$B$76</f>
        <v>#24-</v>
      </c>
      <c r="C80" s="606" t="str">
        <f>+$C$76</f>
        <v>00</v>
      </c>
      <c r="D80" s="602" t="str">
        <f>IF($E$1="???"," ","-1D")</f>
        <v>-1D</v>
      </c>
      <c r="E80" s="601" t="str">
        <f t="shared" si="11"/>
        <v>#24-00-1D</v>
      </c>
      <c r="G80" s="2" t="s">
        <v>622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>
      <c r="B81" s="601" t="str">
        <f>+$B$76</f>
        <v>#24-</v>
      </c>
      <c r="C81" s="606" t="str">
        <f>+$C$76</f>
        <v>00</v>
      </c>
      <c r="D81" s="602" t="str">
        <f>IF($E$1="???"," ","-1E")</f>
        <v>-1E</v>
      </c>
      <c r="E81" s="601" t="str">
        <f t="shared" si="11"/>
        <v>#24-00-1E</v>
      </c>
      <c r="G81" s="2" t="s">
        <v>622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9:25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9:25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9:25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9:25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9:25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9:25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9:25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9:25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9:25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9:25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9:25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9:25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9:25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9:25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9:25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9:25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9:25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9:25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9:25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9:2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9:25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9:25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9:25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9:25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9:25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9:25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9:25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9:25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9:2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9:25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9:25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9:25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9:25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9:25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9:25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9:25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9:25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9:25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9:25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9:25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9:25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9:25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</sheetData>
  <mergeCells count="4">
    <mergeCell ref="I1:M1"/>
    <mergeCell ref="I2:M2"/>
    <mergeCell ref="I3:M3"/>
    <mergeCell ref="I4:M4"/>
  </mergeCells>
  <phoneticPr fontId="10" type="noConversion"/>
  <pageMargins left="0.75" right="0.75" top="1" bottom="1" header="0.5" footer="0.5"/>
  <pageSetup scale="2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IT74"/>
  <sheetViews>
    <sheetView showGridLines="0" zoomScale="80" zoomScaleNormal="80" workbookViewId="0">
      <selection activeCell="Y48" sqref="Y48"/>
    </sheetView>
  </sheetViews>
  <sheetFormatPr defaultColWidth="8.42578125" defaultRowHeight="12.75"/>
  <cols>
    <col min="1" max="1" width="28.42578125" style="27" customWidth="1"/>
    <col min="2" max="2" width="11.140625" style="27" customWidth="1"/>
    <col min="3" max="3" width="13.85546875" style="27" customWidth="1"/>
    <col min="4" max="4" width="11.28515625" style="27" customWidth="1"/>
    <col min="5" max="5" width="12.28515625" style="27" bestFit="1" customWidth="1"/>
    <col min="6" max="6" width="17" style="27" customWidth="1"/>
    <col min="7" max="7" width="14" style="27" customWidth="1"/>
    <col min="8" max="8" width="15.7109375" style="27" customWidth="1"/>
    <col min="9" max="9" width="16.28515625" style="27" customWidth="1"/>
    <col min="10" max="10" width="14.85546875" style="27" customWidth="1"/>
    <col min="11" max="11" width="15.42578125" style="27" customWidth="1"/>
    <col min="12" max="12" width="15" style="27" customWidth="1"/>
    <col min="13" max="13" width="19.7109375" style="27" customWidth="1"/>
    <col min="14" max="14" width="11.85546875" style="27" customWidth="1"/>
    <col min="15" max="15" width="12.140625" style="27" customWidth="1"/>
    <col min="16" max="16" width="13.42578125" style="27" customWidth="1"/>
    <col min="17" max="17" width="9.7109375" style="27" customWidth="1"/>
    <col min="18" max="19" width="8.5703125" style="27" customWidth="1"/>
    <col min="20" max="20" width="6" style="27" customWidth="1"/>
    <col min="21" max="21" width="8.42578125" style="27" customWidth="1"/>
    <col min="22" max="22" width="23.28515625" style="27" customWidth="1"/>
    <col min="23" max="23" width="18.28515625" style="27" customWidth="1"/>
    <col min="24" max="25" width="14.28515625" style="27" customWidth="1"/>
    <col min="26" max="26" width="15.7109375" style="27" customWidth="1"/>
    <col min="27" max="27" width="11.42578125" style="27" customWidth="1"/>
    <col min="28" max="28" width="8.42578125" style="27" customWidth="1"/>
    <col min="29" max="29" width="11.28515625" style="27" customWidth="1"/>
    <col min="30" max="30" width="53.140625" style="27" customWidth="1"/>
    <col min="31" max="31" width="17.140625" style="27" customWidth="1"/>
    <col min="32" max="37" width="8.42578125" style="27" customWidth="1"/>
    <col min="38" max="38" width="27.5703125" style="27" hidden="1" customWidth="1"/>
    <col min="39" max="46" width="8.42578125" style="27" hidden="1" customWidth="1"/>
    <col min="47" max="64" width="8.42578125" style="27" customWidth="1"/>
    <col min="65" max="16384" width="8.42578125" style="27"/>
  </cols>
  <sheetData>
    <row r="1" spans="1:254" ht="16.5" thickBot="1">
      <c r="A1" s="36" t="s">
        <v>382</v>
      </c>
      <c r="B1" s="37"/>
      <c r="C1" s="37"/>
      <c r="D1" s="332"/>
      <c r="E1" s="37"/>
      <c r="G1" s="391" t="s">
        <v>432</v>
      </c>
      <c r="H1" s="37"/>
      <c r="I1" s="37"/>
      <c r="J1" s="37"/>
      <c r="K1" s="692"/>
      <c r="L1" s="698" t="str">
        <f>SCHEDAAA!F1</f>
        <v>Budget Period FY 2024</v>
      </c>
      <c r="M1" s="609" t="str">
        <f>SCHEDAAA!M6</f>
        <v xml:space="preserve">PSA  </v>
      </c>
      <c r="N1" s="646" t="str">
        <f>SCHEDAAA!N6</f>
        <v>00</v>
      </c>
      <c r="O1" s="46"/>
      <c r="P1" s="46"/>
      <c r="Q1" s="46"/>
      <c r="R1" s="46"/>
      <c r="S1" s="46"/>
      <c r="T1" s="46"/>
      <c r="V1" s="1004" t="s">
        <v>553</v>
      </c>
      <c r="W1" s="1004"/>
      <c r="X1" s="1004"/>
      <c r="Y1" s="1004"/>
      <c r="Z1" s="1004"/>
      <c r="AA1" s="6"/>
      <c r="AB1" s="48"/>
      <c r="AC1" s="48"/>
      <c r="AD1" s="6" t="s">
        <v>83</v>
      </c>
      <c r="AE1" s="6"/>
    </row>
    <row r="2" spans="1:254" ht="21" customHeight="1" thickBot="1">
      <c r="A2" s="324" t="s">
        <v>560</v>
      </c>
      <c r="B2" s="325"/>
      <c r="C2" s="329"/>
      <c r="D2" s="682" t="str">
        <f>+SCHEDAAA!C2</f>
        <v xml:space="preserve"> </v>
      </c>
      <c r="E2" s="392" t="s">
        <v>8</v>
      </c>
      <c r="F2" s="392" t="s">
        <v>433</v>
      </c>
      <c r="G2" s="334"/>
      <c r="H2" s="6"/>
      <c r="I2" s="6"/>
      <c r="J2" s="6"/>
      <c r="K2" s="6"/>
      <c r="L2" s="6"/>
      <c r="M2" s="6"/>
      <c r="N2" s="39">
        <f ca="1">NOW()</f>
        <v>45132.370293749998</v>
      </c>
      <c r="V2" s="1004" t="s">
        <v>6</v>
      </c>
      <c r="W2" s="1004"/>
      <c r="X2" s="1004"/>
      <c r="Y2" s="1004"/>
      <c r="Z2" s="1004"/>
      <c r="AA2" s="49"/>
      <c r="AB2" s="7"/>
      <c r="AC2" s="7"/>
      <c r="AD2" s="6" t="s">
        <v>84</v>
      </c>
      <c r="AE2" s="6"/>
    </row>
    <row r="3" spans="1:254" ht="19.5" customHeight="1" thickBot="1">
      <c r="A3" s="331" t="s">
        <v>559</v>
      </c>
      <c r="B3" s="327"/>
      <c r="C3" s="4"/>
      <c r="D3" s="811">
        <f>+SCHEDAAA!C3</f>
        <v>0</v>
      </c>
      <c r="E3" s="392" t="s">
        <v>8</v>
      </c>
      <c r="F3" s="392" t="s">
        <v>434</v>
      </c>
      <c r="G3" s="393"/>
      <c r="O3" s="39"/>
      <c r="P3" s="39"/>
      <c r="Q3" s="39"/>
      <c r="R3" s="39"/>
      <c r="S3" s="39"/>
      <c r="T3" s="39"/>
      <c r="V3" s="1004" t="s">
        <v>85</v>
      </c>
      <c r="W3" s="1004"/>
      <c r="X3" s="1004"/>
      <c r="Y3" s="1004"/>
      <c r="Z3" s="1004"/>
      <c r="AA3" s="49"/>
      <c r="AC3" s="7"/>
      <c r="AF3" s="40"/>
      <c r="AG3" s="40"/>
      <c r="AH3" s="40"/>
      <c r="AI3" s="40"/>
    </row>
    <row r="4" spans="1:254" ht="13.5" thickBot="1">
      <c r="A4" s="27" t="s">
        <v>415</v>
      </c>
      <c r="B4" s="151" t="s">
        <v>86</v>
      </c>
      <c r="C4" s="151" t="s">
        <v>87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312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2">
        <v>15</v>
      </c>
      <c r="Q4" s="153">
        <v>16</v>
      </c>
      <c r="R4" s="153">
        <v>17</v>
      </c>
      <c r="S4" s="153">
        <v>18</v>
      </c>
      <c r="T4" s="153">
        <v>19</v>
      </c>
      <c r="U4" s="51"/>
      <c r="V4" s="1004" t="s">
        <v>10</v>
      </c>
      <c r="W4" s="1004"/>
      <c r="X4" s="1004"/>
      <c r="Y4" s="1004"/>
      <c r="Z4" s="1004"/>
      <c r="AA4" s="49"/>
      <c r="AC4" s="7"/>
      <c r="AD4" s="604" t="s">
        <v>514</v>
      </c>
      <c r="AE4" t="str">
        <f>SCHEDAAA!E1</f>
        <v>00</v>
      </c>
      <c r="AF4" s="40"/>
      <c r="AH4" s="52"/>
      <c r="AI4" s="52"/>
      <c r="AJ4" s="51"/>
      <c r="AK4" s="51"/>
      <c r="AL4" s="51"/>
      <c r="AM4" s="628" t="s">
        <v>524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254">
      <c r="A5" s="54"/>
      <c r="N5" s="440"/>
      <c r="O5" s="442" t="s">
        <v>342</v>
      </c>
      <c r="P5" s="445" t="s">
        <v>342</v>
      </c>
      <c r="Q5" s="445" t="s">
        <v>342</v>
      </c>
      <c r="R5" s="441" t="s">
        <v>441</v>
      </c>
      <c r="S5" s="277" t="s">
        <v>443</v>
      </c>
      <c r="T5" s="417"/>
      <c r="U5" s="51"/>
      <c r="V5" s="7"/>
      <c r="Y5" s="19"/>
      <c r="Z5" s="19"/>
      <c r="AA5" s="19"/>
      <c r="AC5" s="7"/>
      <c r="AD5" s="48"/>
      <c r="AE5" s="56"/>
      <c r="AF5" s="40"/>
      <c r="AH5" s="52"/>
      <c r="AI5" s="52"/>
      <c r="AJ5" s="51"/>
      <c r="AK5" s="51"/>
      <c r="AL5" s="51"/>
      <c r="AM5" s="628"/>
      <c r="AO5" s="51" t="s">
        <v>525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254">
      <c r="A6" s="51" t="s">
        <v>88</v>
      </c>
      <c r="B6" s="244" t="s">
        <v>89</v>
      </c>
      <c r="C6" s="244" t="s">
        <v>90</v>
      </c>
      <c r="D6" s="244" t="s">
        <v>344</v>
      </c>
      <c r="E6" s="244" t="s">
        <v>91</v>
      </c>
      <c r="F6" s="244" t="s">
        <v>92</v>
      </c>
      <c r="G6" s="244" t="s">
        <v>93</v>
      </c>
      <c r="H6" s="244" t="s">
        <v>94</v>
      </c>
      <c r="I6" s="244" t="s">
        <v>95</v>
      </c>
      <c r="J6" s="244" t="s">
        <v>97</v>
      </c>
      <c r="K6" s="244" t="s">
        <v>33</v>
      </c>
      <c r="L6" s="244" t="s">
        <v>49</v>
      </c>
      <c r="M6" s="244" t="s">
        <v>98</v>
      </c>
      <c r="N6" s="156" t="s">
        <v>345</v>
      </c>
      <c r="O6" s="443" t="s">
        <v>406</v>
      </c>
      <c r="P6" s="446" t="s">
        <v>406</v>
      </c>
      <c r="Q6" s="446" t="s">
        <v>406</v>
      </c>
      <c r="R6" s="418" t="s">
        <v>445</v>
      </c>
      <c r="S6" s="278" t="s">
        <v>447</v>
      </c>
      <c r="T6" s="418" t="s">
        <v>346</v>
      </c>
      <c r="U6" s="23"/>
      <c r="V6" s="42" t="str">
        <f>+SCHEDAAA!E77</f>
        <v>#24-00-1B</v>
      </c>
      <c r="W6" s="10"/>
      <c r="X6" s="10"/>
      <c r="Y6" s="42"/>
      <c r="Z6" s="604" t="s">
        <v>514</v>
      </c>
      <c r="AA6" s="42" t="str">
        <f>SCHEDAAA!N6</f>
        <v>00</v>
      </c>
      <c r="AB6" s="23"/>
      <c r="AC6" s="10"/>
      <c r="AD6" s="57" t="s">
        <v>14</v>
      </c>
      <c r="AE6" s="56">
        <f>IF(Z29=0,0,Z34/Z29)</f>
        <v>0</v>
      </c>
      <c r="AF6" s="44"/>
      <c r="AG6" s="23"/>
      <c r="AH6" s="44"/>
      <c r="AI6" s="44"/>
      <c r="AJ6" s="23"/>
      <c r="AK6" s="23"/>
      <c r="AL6" s="23"/>
      <c r="AM6" s="23"/>
      <c r="AN6" s="23"/>
      <c r="AO6" s="23"/>
      <c r="AP6" s="23" t="s">
        <v>526</v>
      </c>
      <c r="AQ6" s="23"/>
    </row>
    <row r="7" spans="1:254" ht="13.5" thickBot="1">
      <c r="A7" s="140"/>
      <c r="B7" s="247"/>
      <c r="C7" s="247"/>
      <c r="D7" s="247" t="s">
        <v>347</v>
      </c>
      <c r="E7" s="247" t="s">
        <v>99</v>
      </c>
      <c r="F7" s="247" t="s">
        <v>99</v>
      </c>
      <c r="G7" s="247" t="s">
        <v>99</v>
      </c>
      <c r="H7" s="247" t="s">
        <v>99</v>
      </c>
      <c r="I7" s="251" t="s">
        <v>100</v>
      </c>
      <c r="J7" s="247" t="s">
        <v>102</v>
      </c>
      <c r="K7" s="247" t="s">
        <v>103</v>
      </c>
      <c r="L7" s="247" t="s">
        <v>103</v>
      </c>
      <c r="M7" s="250" t="s">
        <v>104</v>
      </c>
      <c r="N7" s="427" t="s">
        <v>348</v>
      </c>
      <c r="O7" s="444" t="s">
        <v>89</v>
      </c>
      <c r="P7" s="447" t="s">
        <v>386</v>
      </c>
      <c r="Q7" s="446" t="s">
        <v>343</v>
      </c>
      <c r="R7" s="418" t="s">
        <v>343</v>
      </c>
      <c r="S7" s="278" t="s">
        <v>446</v>
      </c>
      <c r="T7" s="419" t="s">
        <v>350</v>
      </c>
      <c r="U7" s="23"/>
      <c r="V7" s="10"/>
      <c r="W7" s="10"/>
      <c r="X7" s="10"/>
      <c r="Y7" s="42"/>
      <c r="Z7" s="42"/>
      <c r="AA7" s="42"/>
      <c r="AB7" s="23"/>
      <c r="AC7" s="10"/>
      <c r="AD7" s="23"/>
      <c r="AE7" s="56"/>
      <c r="AF7" s="44"/>
      <c r="AG7" s="23"/>
      <c r="AH7" s="44"/>
      <c r="AI7" s="44"/>
      <c r="AJ7" s="23"/>
      <c r="AK7" s="23"/>
      <c r="AL7" s="23"/>
      <c r="AM7" s="23"/>
      <c r="AN7" s="23"/>
      <c r="AO7" s="23"/>
      <c r="AP7" s="23"/>
      <c r="AQ7" s="23" t="s">
        <v>527</v>
      </c>
    </row>
    <row r="8" spans="1:254" ht="15" customHeight="1">
      <c r="A8" s="4" t="s">
        <v>105</v>
      </c>
      <c r="B8" s="806"/>
      <c r="C8" s="480"/>
      <c r="D8" s="302">
        <f>IF(B8=0,0,ROUND(C8/B8,2))</f>
        <v>0</v>
      </c>
      <c r="E8" s="498"/>
      <c r="F8" s="366"/>
      <c r="G8" s="480"/>
      <c r="H8" s="480"/>
      <c r="I8" s="499">
        <f t="shared" ref="I8:I15" si="0">C8-E8-F8-G8-H8</f>
        <v>0</v>
      </c>
      <c r="J8" s="480"/>
      <c r="K8" s="480"/>
      <c r="L8" s="480"/>
      <c r="M8" s="812">
        <f>I8-J8-L8-K8</f>
        <v>0</v>
      </c>
      <c r="N8" s="491"/>
      <c r="O8" s="488"/>
      <c r="P8" s="489"/>
      <c r="Q8" s="460">
        <f>IF(P8=0,0,ROUND(P8/O8,2))</f>
        <v>0</v>
      </c>
      <c r="R8" s="404">
        <f t="shared" ref="R8:R15" si="1">IF(AND(O8=0,D8&gt;0),D8,IF(AND(O8=0,D8=0),0,IF(AND(O8&gt;0,D8=0),ROUND(-P8/O8,2),D8-ROUND(P8/O8,2))))</f>
        <v>0</v>
      </c>
      <c r="S8" s="452">
        <f t="shared" ref="S8:S15" si="2">IF(AND(D8=0,R8=0),0,IF(D8=0,-1,IF(P8=0,1,ROUND(R8/(P8/O8),2))))</f>
        <v>0</v>
      </c>
      <c r="T8" s="240"/>
      <c r="U8" s="23"/>
      <c r="V8" s="10" t="s">
        <v>19</v>
      </c>
      <c r="W8" s="10"/>
      <c r="X8" s="10"/>
      <c r="Y8" s="23"/>
      <c r="Z8" s="672" t="s">
        <v>566</v>
      </c>
      <c r="AA8" s="7"/>
      <c r="AB8" s="23"/>
      <c r="AC8" s="10"/>
      <c r="AD8" s="57" t="s">
        <v>106</v>
      </c>
      <c r="AE8" s="56">
        <f>IF(Z29=0,0,Z31/Z29)</f>
        <v>0</v>
      </c>
      <c r="AF8" s="44"/>
      <c r="AG8" s="23"/>
      <c r="AH8" s="44"/>
      <c r="AI8" s="44"/>
      <c r="AJ8" s="23"/>
      <c r="AK8" s="23"/>
      <c r="AL8" s="27" t="s">
        <v>105</v>
      </c>
      <c r="AM8" s="23">
        <f>+C8</f>
        <v>0</v>
      </c>
      <c r="AN8" s="23"/>
      <c r="AO8" s="23"/>
      <c r="AP8" s="23">
        <f>+AM8-AO8</f>
        <v>0</v>
      </c>
      <c r="AQ8" s="629"/>
    </row>
    <row r="9" spans="1:254" ht="15" customHeight="1">
      <c r="A9" s="27" t="s">
        <v>107</v>
      </c>
      <c r="B9" s="806"/>
      <c r="C9" s="480"/>
      <c r="D9" s="302">
        <f t="shared" ref="D9:D15" si="3">IF(B9=0,0,ROUND(C9/B9,2))</f>
        <v>0</v>
      </c>
      <c r="E9" s="498"/>
      <c r="F9" s="480"/>
      <c r="G9" s="480"/>
      <c r="H9" s="480"/>
      <c r="I9" s="499">
        <f t="shared" si="0"/>
        <v>0</v>
      </c>
      <c r="J9" s="480"/>
      <c r="K9" s="480"/>
      <c r="L9" s="480"/>
      <c r="M9" s="812">
        <f t="shared" ref="M9:M15" si="4">I9-J9-L9-K9</f>
        <v>0</v>
      </c>
      <c r="N9" s="491"/>
      <c r="O9" s="490"/>
      <c r="P9" s="491"/>
      <c r="Q9" s="464">
        <f t="shared" ref="Q9:Q15" si="5">IF(P9=0,0,ROUND(P9/O9,2))</f>
        <v>0</v>
      </c>
      <c r="R9" s="410">
        <f t="shared" si="1"/>
        <v>0</v>
      </c>
      <c r="S9" s="453">
        <f t="shared" si="2"/>
        <v>0</v>
      </c>
      <c r="T9" s="238"/>
      <c r="U9" s="23"/>
      <c r="V9" s="10" t="s">
        <v>108</v>
      </c>
      <c r="W9" s="59">
        <f>M59</f>
        <v>0</v>
      </c>
      <c r="X9" s="10"/>
      <c r="Y9" s="23"/>
      <c r="Z9" s="673" t="s">
        <v>575</v>
      </c>
      <c r="AA9" s="675" t="s">
        <v>577</v>
      </c>
      <c r="AB9" s="42"/>
      <c r="AC9" s="10"/>
      <c r="AD9" s="23"/>
      <c r="AE9" s="56"/>
      <c r="AF9" s="44"/>
      <c r="AG9" s="23"/>
      <c r="AH9" s="44"/>
      <c r="AI9" s="44"/>
      <c r="AJ9" s="23"/>
      <c r="AK9" s="23"/>
      <c r="AL9" s="27" t="s">
        <v>107</v>
      </c>
      <c r="AM9" s="23">
        <f t="shared" ref="AM9:AM59" si="6">+C9</f>
        <v>0</v>
      </c>
      <c r="AN9" s="23"/>
      <c r="AO9" s="23"/>
      <c r="AP9" s="23">
        <f t="shared" ref="AP9:AP59" si="7">+AM9-AO9</f>
        <v>0</v>
      </c>
      <c r="AQ9" s="629"/>
    </row>
    <row r="10" spans="1:254" ht="15" customHeight="1">
      <c r="A10" s="27" t="s">
        <v>109</v>
      </c>
      <c r="B10" s="806"/>
      <c r="C10" s="480"/>
      <c r="D10" s="302">
        <f t="shared" si="3"/>
        <v>0</v>
      </c>
      <c r="E10" s="498"/>
      <c r="F10" s="366"/>
      <c r="G10" s="480"/>
      <c r="H10" s="480"/>
      <c r="I10" s="499">
        <f t="shared" si="0"/>
        <v>0</v>
      </c>
      <c r="J10" s="366"/>
      <c r="K10" s="480"/>
      <c r="L10" s="480"/>
      <c r="M10" s="812">
        <f t="shared" si="4"/>
        <v>0</v>
      </c>
      <c r="N10" s="491"/>
      <c r="O10" s="490"/>
      <c r="P10" s="491"/>
      <c r="Q10" s="464">
        <f t="shared" si="5"/>
        <v>0</v>
      </c>
      <c r="R10" s="410">
        <f t="shared" si="1"/>
        <v>0</v>
      </c>
      <c r="S10" s="453">
        <f t="shared" si="2"/>
        <v>0</v>
      </c>
      <c r="T10" s="238"/>
      <c r="U10" s="23"/>
      <c r="V10" s="23"/>
      <c r="W10" s="61"/>
      <c r="X10" s="10"/>
      <c r="Y10" s="23"/>
      <c r="Z10" s="673" t="s">
        <v>576</v>
      </c>
      <c r="AA10" s="667"/>
      <c r="AB10" s="42"/>
      <c r="AC10" s="10"/>
      <c r="AD10" s="62" t="s">
        <v>111</v>
      </c>
      <c r="AE10" s="56">
        <f>SUM(AE6:AE8)</f>
        <v>0</v>
      </c>
      <c r="AF10" s="44"/>
      <c r="AG10" s="23"/>
      <c r="AH10" s="44"/>
      <c r="AI10" s="44"/>
      <c r="AJ10" s="23"/>
      <c r="AK10" s="23"/>
      <c r="AL10" s="27" t="s">
        <v>109</v>
      </c>
      <c r="AM10" s="23">
        <f t="shared" si="6"/>
        <v>0</v>
      </c>
      <c r="AN10" s="23"/>
      <c r="AO10" s="23"/>
      <c r="AP10" s="23">
        <f t="shared" si="7"/>
        <v>0</v>
      </c>
      <c r="AQ10" s="629"/>
    </row>
    <row r="11" spans="1:254" ht="15" customHeight="1">
      <c r="A11" s="27" t="s">
        <v>112</v>
      </c>
      <c r="B11" s="806"/>
      <c r="C11" s="480"/>
      <c r="D11" s="302">
        <f t="shared" si="3"/>
        <v>0</v>
      </c>
      <c r="E11" s="498"/>
      <c r="F11" s="480"/>
      <c r="G11" s="480"/>
      <c r="H11" s="480"/>
      <c r="I11" s="499">
        <f t="shared" si="0"/>
        <v>0</v>
      </c>
      <c r="J11" s="480"/>
      <c r="K11" s="480"/>
      <c r="L11" s="480"/>
      <c r="M11" s="812">
        <f t="shared" si="4"/>
        <v>0</v>
      </c>
      <c r="N11" s="491"/>
      <c r="O11" s="490"/>
      <c r="P11" s="491"/>
      <c r="Q11" s="464">
        <f t="shared" si="5"/>
        <v>0</v>
      </c>
      <c r="R11" s="410">
        <f t="shared" si="1"/>
        <v>0</v>
      </c>
      <c r="S11" s="453">
        <f t="shared" si="2"/>
        <v>0</v>
      </c>
      <c r="T11" s="238"/>
      <c r="U11" s="23"/>
      <c r="V11" s="10"/>
      <c r="W11" s="23"/>
      <c r="X11" s="10"/>
      <c r="Y11" s="23"/>
      <c r="Z11" s="667" t="s">
        <v>563</v>
      </c>
      <c r="AA11" s="667"/>
      <c r="AB11" s="42"/>
      <c r="AC11" s="10"/>
      <c r="AD11" s="23"/>
      <c r="AE11" s="56" t="s">
        <v>8</v>
      </c>
      <c r="AF11" s="44"/>
      <c r="AG11" s="23"/>
      <c r="AH11" s="44"/>
      <c r="AI11" s="44"/>
      <c r="AJ11" s="23"/>
      <c r="AK11" s="23"/>
      <c r="AL11" s="27" t="s">
        <v>112</v>
      </c>
      <c r="AM11" s="23">
        <f t="shared" si="6"/>
        <v>0</v>
      </c>
      <c r="AN11" s="23"/>
      <c r="AO11" s="23"/>
      <c r="AP11" s="23">
        <f t="shared" si="7"/>
        <v>0</v>
      </c>
      <c r="AQ11" s="629"/>
    </row>
    <row r="12" spans="1:254" ht="15" customHeight="1">
      <c r="A12" s="27" t="s">
        <v>113</v>
      </c>
      <c r="B12" s="806"/>
      <c r="C12" s="480"/>
      <c r="D12" s="302">
        <f t="shared" si="3"/>
        <v>0</v>
      </c>
      <c r="E12" s="498"/>
      <c r="F12" s="480"/>
      <c r="G12" s="480"/>
      <c r="H12" s="480"/>
      <c r="I12" s="499">
        <f t="shared" si="0"/>
        <v>0</v>
      </c>
      <c r="J12" s="480"/>
      <c r="K12" s="480"/>
      <c r="L12" s="480"/>
      <c r="M12" s="812">
        <f t="shared" si="4"/>
        <v>0</v>
      </c>
      <c r="N12" s="491"/>
      <c r="O12" s="490"/>
      <c r="P12" s="491"/>
      <c r="Q12" s="464">
        <f t="shared" si="5"/>
        <v>0</v>
      </c>
      <c r="R12" s="410">
        <f t="shared" si="1"/>
        <v>0</v>
      </c>
      <c r="S12" s="453">
        <f t="shared" si="2"/>
        <v>0</v>
      </c>
      <c r="T12" s="238"/>
      <c r="U12" s="23"/>
      <c r="V12" s="23" t="s">
        <v>30</v>
      </c>
      <c r="W12" s="44" t="str">
        <f>SCHEDAAA!J14</f>
        <v>From: Sept. 30, 2023 To: Sept. 30, 2024</v>
      </c>
      <c r="X12" s="10"/>
      <c r="Y12" s="23"/>
      <c r="Z12" s="674" t="s">
        <v>564</v>
      </c>
      <c r="AA12" s="667"/>
      <c r="AB12" s="42"/>
      <c r="AC12" s="10"/>
      <c r="AF12" s="23"/>
      <c r="AG12" s="23"/>
      <c r="AH12" s="44"/>
      <c r="AI12" s="44"/>
      <c r="AJ12" s="23"/>
      <c r="AK12" s="23"/>
      <c r="AL12" s="27" t="s">
        <v>113</v>
      </c>
      <c r="AM12" s="23">
        <f t="shared" si="6"/>
        <v>0</v>
      </c>
      <c r="AN12" s="23"/>
      <c r="AO12" s="23"/>
      <c r="AP12" s="23">
        <f t="shared" si="7"/>
        <v>0</v>
      </c>
      <c r="AQ12" s="629"/>
    </row>
    <row r="13" spans="1:254" ht="15" customHeight="1">
      <c r="A13" s="27" t="s">
        <v>114</v>
      </c>
      <c r="B13" s="806"/>
      <c r="C13" s="480"/>
      <c r="D13" s="302">
        <f t="shared" si="3"/>
        <v>0</v>
      </c>
      <c r="E13" s="498"/>
      <c r="F13" s="480"/>
      <c r="G13" s="480"/>
      <c r="H13" s="480"/>
      <c r="I13" s="499">
        <f t="shared" si="0"/>
        <v>0</v>
      </c>
      <c r="J13" s="480"/>
      <c r="K13" s="480"/>
      <c r="L13" s="480"/>
      <c r="M13" s="812">
        <f t="shared" si="4"/>
        <v>0</v>
      </c>
      <c r="N13" s="491"/>
      <c r="O13" s="490"/>
      <c r="P13" s="491"/>
      <c r="Q13" s="464">
        <f t="shared" si="5"/>
        <v>0</v>
      </c>
      <c r="R13" s="410">
        <f t="shared" si="1"/>
        <v>0</v>
      </c>
      <c r="S13" s="453">
        <f t="shared" si="2"/>
        <v>0</v>
      </c>
      <c r="T13" s="238"/>
      <c r="U13" s="23"/>
      <c r="V13" s="10"/>
      <c r="W13" s="10"/>
      <c r="X13" s="10"/>
      <c r="Y13" s="42"/>
      <c r="Z13" s="674" t="s">
        <v>565</v>
      </c>
      <c r="AA13" s="667"/>
      <c r="AB13" s="42"/>
      <c r="AC13" s="10"/>
      <c r="AD13"/>
      <c r="AE13" s="64"/>
      <c r="AF13" s="23"/>
      <c r="AG13" s="23"/>
      <c r="AH13" s="44"/>
      <c r="AI13" s="44"/>
      <c r="AJ13" s="23"/>
      <c r="AK13" s="23"/>
      <c r="AL13" s="27" t="s">
        <v>114</v>
      </c>
      <c r="AM13" s="23">
        <f t="shared" si="6"/>
        <v>0</v>
      </c>
      <c r="AN13" s="23"/>
      <c r="AO13" s="23"/>
      <c r="AP13" s="23">
        <f t="shared" si="7"/>
        <v>0</v>
      </c>
      <c r="AQ13" s="629"/>
    </row>
    <row r="14" spans="1:254" ht="15" customHeight="1">
      <c r="A14" s="27" t="s">
        <v>329</v>
      </c>
      <c r="B14" s="806"/>
      <c r="C14" s="480"/>
      <c r="D14" s="302">
        <f t="shared" si="3"/>
        <v>0</v>
      </c>
      <c r="E14" s="500"/>
      <c r="F14" s="385"/>
      <c r="G14" s="385"/>
      <c r="H14" s="385"/>
      <c r="I14" s="499">
        <f t="shared" si="0"/>
        <v>0</v>
      </c>
      <c r="J14" s="385"/>
      <c r="K14" s="385"/>
      <c r="L14" s="385"/>
      <c r="M14" s="812">
        <f t="shared" si="4"/>
        <v>0</v>
      </c>
      <c r="N14" s="493"/>
      <c r="O14" s="492"/>
      <c r="P14" s="493"/>
      <c r="Q14" s="464">
        <f t="shared" si="5"/>
        <v>0</v>
      </c>
      <c r="R14" s="410">
        <f t="shared" si="1"/>
        <v>0</v>
      </c>
      <c r="S14" s="453">
        <f t="shared" si="2"/>
        <v>0</v>
      </c>
      <c r="T14" s="239"/>
      <c r="U14" s="23"/>
      <c r="V14" s="42" t="s">
        <v>36</v>
      </c>
      <c r="W14" s="57" t="str">
        <f>SCHEDAAA!J16</f>
        <v>From: Sept. 30, 2023 To: Sept. 30, 2024</v>
      </c>
      <c r="X14" s="10"/>
      <c r="Y14" s="23"/>
      <c r="Z14" s="42"/>
      <c r="AA14" s="42"/>
      <c r="AB14" s="42"/>
      <c r="AC14" s="10"/>
      <c r="AF14" s="23"/>
      <c r="AG14" s="23"/>
      <c r="AH14" s="44"/>
      <c r="AI14" s="44"/>
      <c r="AJ14" s="23"/>
      <c r="AK14" s="23"/>
      <c r="AL14" s="27" t="s">
        <v>329</v>
      </c>
      <c r="AM14" s="23">
        <f t="shared" si="6"/>
        <v>0</v>
      </c>
      <c r="AN14" s="23"/>
      <c r="AO14" s="23"/>
      <c r="AP14" s="23">
        <f t="shared" si="7"/>
        <v>0</v>
      </c>
      <c r="AQ14" s="629"/>
    </row>
    <row r="15" spans="1:254" ht="15" customHeight="1" thickBot="1">
      <c r="A15" s="27" t="s">
        <v>328</v>
      </c>
      <c r="B15" s="806"/>
      <c r="C15" s="480"/>
      <c r="D15" s="302">
        <f t="shared" si="3"/>
        <v>0</v>
      </c>
      <c r="E15" s="500"/>
      <c r="F15" s="385"/>
      <c r="G15" s="385"/>
      <c r="H15" s="385"/>
      <c r="I15" s="499">
        <f t="shared" si="0"/>
        <v>0</v>
      </c>
      <c r="J15" s="385"/>
      <c r="K15" s="385"/>
      <c r="L15" s="385"/>
      <c r="M15" s="812">
        <f t="shared" si="4"/>
        <v>0</v>
      </c>
      <c r="N15" s="493"/>
      <c r="O15" s="422"/>
      <c r="P15" s="479"/>
      <c r="Q15" s="465">
        <f t="shared" si="5"/>
        <v>0</v>
      </c>
      <c r="R15" s="455">
        <f t="shared" si="1"/>
        <v>0</v>
      </c>
      <c r="S15" s="454">
        <f t="shared" si="2"/>
        <v>0</v>
      </c>
      <c r="T15" s="239"/>
      <c r="U15" s="23"/>
      <c r="V15" s="42"/>
      <c r="W15" s="57"/>
      <c r="X15" s="10"/>
      <c r="Y15" s="23"/>
      <c r="Z15" s="42"/>
      <c r="AA15" s="42"/>
      <c r="AB15" s="42"/>
      <c r="AC15" s="10"/>
      <c r="AF15" s="23"/>
      <c r="AG15" s="23"/>
      <c r="AH15" s="44"/>
      <c r="AI15" s="44"/>
      <c r="AJ15" s="23"/>
      <c r="AK15" s="23"/>
      <c r="AL15" s="27" t="s">
        <v>328</v>
      </c>
      <c r="AM15" s="23">
        <f t="shared" si="6"/>
        <v>0</v>
      </c>
      <c r="AN15" s="23"/>
      <c r="AO15" s="23"/>
      <c r="AP15" s="23">
        <f t="shared" si="7"/>
        <v>0</v>
      </c>
      <c r="AQ15" s="629"/>
    </row>
    <row r="16" spans="1:254" ht="15" customHeight="1">
      <c r="A16" s="236" t="s">
        <v>115</v>
      </c>
      <c r="B16" s="807">
        <f>SUM(B8:B15)</f>
        <v>0</v>
      </c>
      <c r="C16" s="807">
        <f t="shared" ref="C16" si="8">SUM(C8:C15)</f>
        <v>0</v>
      </c>
      <c r="D16" s="296"/>
      <c r="E16" s="502">
        <f t="shared" ref="E16:N16" si="9">SUM(E8:E15)</f>
        <v>0</v>
      </c>
      <c r="F16" s="482">
        <f t="shared" si="9"/>
        <v>0</v>
      </c>
      <c r="G16" s="482">
        <f t="shared" si="9"/>
        <v>0</v>
      </c>
      <c r="H16" s="482">
        <f t="shared" si="9"/>
        <v>0</v>
      </c>
      <c r="I16" s="482">
        <f t="shared" si="9"/>
        <v>0</v>
      </c>
      <c r="J16" s="482">
        <f t="shared" si="9"/>
        <v>0</v>
      </c>
      <c r="K16" s="807">
        <f t="shared" si="9"/>
        <v>0</v>
      </c>
      <c r="L16" s="807">
        <f t="shared" si="9"/>
        <v>0</v>
      </c>
      <c r="M16" s="807">
        <f t="shared" si="9"/>
        <v>0</v>
      </c>
      <c r="N16" s="482">
        <f t="shared" si="9"/>
        <v>0</v>
      </c>
      <c r="O16" s="482">
        <f>SUM(O8:O15)</f>
        <v>0</v>
      </c>
      <c r="P16" s="482">
        <f>SUM(P8:P15)</f>
        <v>0</v>
      </c>
      <c r="Q16" s="185"/>
      <c r="R16" s="222"/>
      <c r="S16" s="222"/>
      <c r="T16" s="235"/>
      <c r="U16" s="23"/>
      <c r="V16" s="10" t="s">
        <v>41</v>
      </c>
      <c r="W16" s="10"/>
      <c r="X16" s="10"/>
      <c r="Y16" s="10" t="s">
        <v>42</v>
      </c>
      <c r="Z16" s="10"/>
      <c r="AA16" s="10"/>
      <c r="AB16" s="42"/>
      <c r="AC16" s="10"/>
      <c r="AF16" s="23"/>
      <c r="AG16" s="23"/>
      <c r="AH16" s="44"/>
      <c r="AI16" s="44"/>
      <c r="AJ16" s="23"/>
      <c r="AK16" s="23"/>
      <c r="AL16" s="27" t="s">
        <v>115</v>
      </c>
      <c r="AM16" s="23">
        <f t="shared" si="6"/>
        <v>0</v>
      </c>
      <c r="AN16" s="23"/>
      <c r="AO16" s="23">
        <f>SUM(AO8:AO15)</f>
        <v>0</v>
      </c>
      <c r="AP16" s="23">
        <f t="shared" si="7"/>
        <v>0</v>
      </c>
      <c r="AQ16" s="629" t="str">
        <f t="shared" ref="AQ16:AQ60" si="10">IF(AM16=0," ",(AO16/AM16))</f>
        <v xml:space="preserve"> </v>
      </c>
    </row>
    <row r="17" spans="1:43" ht="15" customHeight="1" thickBot="1">
      <c r="B17" s="129"/>
      <c r="C17" s="129"/>
      <c r="D17" s="299"/>
      <c r="E17" s="129"/>
      <c r="F17" s="129"/>
      <c r="G17" s="129"/>
      <c r="H17" s="129"/>
      <c r="I17" s="129"/>
      <c r="J17" s="129"/>
      <c r="K17" s="129"/>
      <c r="L17" s="129"/>
      <c r="M17" s="813"/>
      <c r="N17" s="129"/>
      <c r="O17" s="129"/>
      <c r="P17" s="129"/>
      <c r="U17" s="23"/>
      <c r="V17" s="42" t="str">
        <f>SCHEDAAA!$I$19</f>
        <v>Agency Name</v>
      </c>
      <c r="W17" s="10"/>
      <c r="X17" s="10"/>
      <c r="Y17" s="42" t="str">
        <f>SCHEDAAA!$L$19</f>
        <v>Agency Name</v>
      </c>
      <c r="Z17" s="10"/>
      <c r="AA17" s="10"/>
      <c r="AB17" s="42"/>
      <c r="AC17" s="10"/>
      <c r="AD17" s="57"/>
      <c r="AE17" s="56"/>
      <c r="AF17" s="23"/>
      <c r="AG17" s="23"/>
      <c r="AH17" s="44"/>
      <c r="AI17" s="44"/>
      <c r="AJ17" s="23"/>
      <c r="AK17" s="23"/>
      <c r="AM17" s="23">
        <f t="shared" si="6"/>
        <v>0</v>
      </c>
      <c r="AN17" s="23"/>
      <c r="AO17" s="23"/>
      <c r="AP17" s="23">
        <f t="shared" si="7"/>
        <v>0</v>
      </c>
      <c r="AQ17" s="629" t="str">
        <f t="shared" si="10"/>
        <v xml:space="preserve"> </v>
      </c>
    </row>
    <row r="18" spans="1:43" ht="15" customHeight="1">
      <c r="A18" s="27" t="s">
        <v>116</v>
      </c>
      <c r="B18" s="806"/>
      <c r="C18" s="480"/>
      <c r="D18" s="302">
        <f t="shared" ref="D18:D27" si="11">IF(B18=0,0,ROUND(C18/B18,2))</f>
        <v>0</v>
      </c>
      <c r="E18" s="498"/>
      <c r="F18" s="480"/>
      <c r="G18" s="480"/>
      <c r="H18" s="480"/>
      <c r="I18" s="501">
        <f t="shared" ref="I18:I27" si="12">C18-E18-F18-G18-H18</f>
        <v>0</v>
      </c>
      <c r="J18" s="480"/>
      <c r="K18" s="480"/>
      <c r="L18" s="480"/>
      <c r="M18" s="812">
        <f t="shared" ref="M18:M27" si="13">I18-J18-L18-K18</f>
        <v>0</v>
      </c>
      <c r="N18" s="503"/>
      <c r="O18" s="494"/>
      <c r="P18" s="495"/>
      <c r="Q18" s="460">
        <f t="shared" ref="Q18:Q27" si="14">IF(P18=0,0,ROUND(P18/O18,2))</f>
        <v>0</v>
      </c>
      <c r="R18" s="404">
        <f t="shared" ref="R18:R27" si="15">IF(AND(O18=0,D18&gt;0),D18,IF(AND(O18=0,D18=0),0,IF(AND(O18&gt;0,D18=0),ROUND(-P18/O18,2),D18-ROUND(P18/O18,2))))</f>
        <v>0</v>
      </c>
      <c r="S18" s="452">
        <f t="shared" ref="S18:S27" si="16">IF(AND(D18=0,R18=0),0,IF(D18=0,-1,IF(P18=0,1,ROUND(R18/(P18/O18),2))))</f>
        <v>0</v>
      </c>
      <c r="T18" s="238"/>
      <c r="U18" s="23"/>
      <c r="V18" s="10" t="str">
        <f>SCHEDAAA!$I$20</f>
        <v>Street Address</v>
      </c>
      <c r="W18" s="10"/>
      <c r="X18" s="10"/>
      <c r="Y18" s="42" t="str">
        <f>SCHEDAAA!$L$20</f>
        <v>Street Address</v>
      </c>
      <c r="Z18" s="10"/>
      <c r="AA18" s="10"/>
      <c r="AB18" s="42"/>
      <c r="AC18" s="10"/>
      <c r="AD18" s="23"/>
      <c r="AE18" s="56" t="s">
        <v>8</v>
      </c>
      <c r="AF18" s="23"/>
      <c r="AG18" s="23"/>
      <c r="AH18" s="44"/>
      <c r="AI18" s="44"/>
      <c r="AJ18" s="23"/>
      <c r="AK18" s="23"/>
      <c r="AL18" s="27" t="s">
        <v>116</v>
      </c>
      <c r="AM18" s="23">
        <f t="shared" si="6"/>
        <v>0</v>
      </c>
      <c r="AN18" s="23"/>
      <c r="AO18" s="23"/>
      <c r="AP18" s="23">
        <f t="shared" si="7"/>
        <v>0</v>
      </c>
      <c r="AQ18" s="629"/>
    </row>
    <row r="19" spans="1:43" ht="15" customHeight="1">
      <c r="A19" s="27" t="s">
        <v>117</v>
      </c>
      <c r="B19" s="806"/>
      <c r="C19" s="480"/>
      <c r="D19" s="302">
        <f t="shared" si="11"/>
        <v>0</v>
      </c>
      <c r="E19" s="498"/>
      <c r="F19" s="480"/>
      <c r="G19" s="480"/>
      <c r="H19" s="480"/>
      <c r="I19" s="501">
        <f t="shared" si="12"/>
        <v>0</v>
      </c>
      <c r="J19" s="480"/>
      <c r="K19" s="480"/>
      <c r="L19" s="480"/>
      <c r="M19" s="812">
        <f t="shared" si="13"/>
        <v>0</v>
      </c>
      <c r="N19" s="504"/>
      <c r="O19" s="490"/>
      <c r="P19" s="491"/>
      <c r="Q19" s="461">
        <f t="shared" si="14"/>
        <v>0</v>
      </c>
      <c r="R19" s="407">
        <f t="shared" si="15"/>
        <v>0</v>
      </c>
      <c r="S19" s="453">
        <f t="shared" si="16"/>
        <v>0</v>
      </c>
      <c r="T19" s="238"/>
      <c r="U19" s="23"/>
      <c r="V19" s="42" t="str">
        <f>SCHEDAAA!$I$21</f>
        <v>City,  KS   Zip Code</v>
      </c>
      <c r="W19" s="10"/>
      <c r="X19" s="10"/>
      <c r="Y19" s="42" t="str">
        <f>SCHEDAAA!$L$21</f>
        <v>City,  KS   Zip Code</v>
      </c>
      <c r="Z19" s="10"/>
      <c r="AA19" s="10"/>
      <c r="AB19" s="10"/>
      <c r="AC19" s="10"/>
      <c r="AD19" s="57" t="s">
        <v>320</v>
      </c>
      <c r="AE19" s="56">
        <f>IF(Z38=0,0,Z40/Z38)</f>
        <v>0</v>
      </c>
      <c r="AF19" s="23"/>
      <c r="AG19" s="23"/>
      <c r="AH19" s="44"/>
      <c r="AI19" s="44"/>
      <c r="AJ19" s="23"/>
      <c r="AK19" s="23"/>
      <c r="AL19" s="27" t="s">
        <v>117</v>
      </c>
      <c r="AM19" s="23">
        <f t="shared" si="6"/>
        <v>0</v>
      </c>
      <c r="AN19" s="23"/>
      <c r="AO19" s="23"/>
      <c r="AP19" s="23">
        <f t="shared" si="7"/>
        <v>0</v>
      </c>
      <c r="AQ19" s="629"/>
    </row>
    <row r="20" spans="1:43" ht="15" customHeight="1">
      <c r="A20" s="27" t="s">
        <v>327</v>
      </c>
      <c r="B20" s="806"/>
      <c r="C20" s="480"/>
      <c r="D20" s="302">
        <f t="shared" si="11"/>
        <v>0</v>
      </c>
      <c r="E20" s="498"/>
      <c r="F20" s="480"/>
      <c r="G20" s="480"/>
      <c r="H20" s="480"/>
      <c r="I20" s="501">
        <f t="shared" si="12"/>
        <v>0</v>
      </c>
      <c r="J20" s="480"/>
      <c r="K20" s="480"/>
      <c r="L20" s="480"/>
      <c r="M20" s="812">
        <f t="shared" si="13"/>
        <v>0</v>
      </c>
      <c r="N20" s="504"/>
      <c r="O20" s="490"/>
      <c r="P20" s="491"/>
      <c r="Q20" s="461">
        <f t="shared" si="14"/>
        <v>0</v>
      </c>
      <c r="R20" s="407">
        <f t="shared" si="15"/>
        <v>0</v>
      </c>
      <c r="S20" s="453">
        <f t="shared" si="16"/>
        <v>0</v>
      </c>
      <c r="T20" s="238"/>
      <c r="U20" s="23"/>
      <c r="V20" s="42"/>
      <c r="W20" s="10"/>
      <c r="X20" s="10"/>
      <c r="Y20" s="42"/>
      <c r="Z20" s="10"/>
      <c r="AA20" s="10"/>
      <c r="AB20" s="10"/>
      <c r="AC20" s="10"/>
      <c r="AF20" s="23"/>
      <c r="AG20" s="23"/>
      <c r="AH20" s="44"/>
      <c r="AI20" s="44"/>
      <c r="AJ20" s="23"/>
      <c r="AK20" s="23"/>
      <c r="AL20" s="27" t="s">
        <v>327</v>
      </c>
      <c r="AM20" s="23">
        <f t="shared" si="6"/>
        <v>0</v>
      </c>
      <c r="AN20" s="23"/>
      <c r="AO20" s="23"/>
      <c r="AP20" s="23">
        <f t="shared" si="7"/>
        <v>0</v>
      </c>
      <c r="AQ20" s="629"/>
    </row>
    <row r="21" spans="1:43" ht="15" customHeight="1">
      <c r="A21" s="27" t="s">
        <v>119</v>
      </c>
      <c r="B21" s="806"/>
      <c r="C21" s="480"/>
      <c r="D21" s="302">
        <f t="shared" si="11"/>
        <v>0</v>
      </c>
      <c r="E21" s="498"/>
      <c r="F21" s="480"/>
      <c r="G21" s="480"/>
      <c r="H21" s="480"/>
      <c r="I21" s="501">
        <f t="shared" si="12"/>
        <v>0</v>
      </c>
      <c r="J21" s="480"/>
      <c r="K21" s="480"/>
      <c r="L21" s="480"/>
      <c r="M21" s="812">
        <f t="shared" si="13"/>
        <v>0</v>
      </c>
      <c r="N21" s="504"/>
      <c r="O21" s="490"/>
      <c r="P21" s="491"/>
      <c r="Q21" s="461">
        <f t="shared" si="14"/>
        <v>0</v>
      </c>
      <c r="R21" s="407">
        <f t="shared" si="15"/>
        <v>0</v>
      </c>
      <c r="S21" s="453">
        <f t="shared" si="16"/>
        <v>0</v>
      </c>
      <c r="T21" s="238"/>
      <c r="U21" s="23"/>
      <c r="V21" s="42"/>
      <c r="W21" s="10"/>
      <c r="X21" s="10"/>
      <c r="Y21" s="42"/>
      <c r="Z21" s="10"/>
      <c r="AA21" s="10"/>
      <c r="AB21" s="10"/>
      <c r="AC21" s="10"/>
      <c r="AD21" s="57"/>
      <c r="AE21" s="56"/>
      <c r="AF21" s="23"/>
      <c r="AG21" s="23"/>
      <c r="AH21" s="44"/>
      <c r="AI21" s="44"/>
      <c r="AJ21" s="23"/>
      <c r="AK21" s="23"/>
      <c r="AL21" s="27" t="s">
        <v>119</v>
      </c>
      <c r="AM21" s="23">
        <f t="shared" si="6"/>
        <v>0</v>
      </c>
      <c r="AN21" s="23"/>
      <c r="AO21" s="23"/>
      <c r="AP21" s="23">
        <f t="shared" si="7"/>
        <v>0</v>
      </c>
      <c r="AQ21" s="629"/>
    </row>
    <row r="22" spans="1:43" ht="15" customHeight="1">
      <c r="A22" s="27" t="s">
        <v>120</v>
      </c>
      <c r="B22" s="806"/>
      <c r="C22" s="480"/>
      <c r="D22" s="302">
        <f t="shared" si="11"/>
        <v>0</v>
      </c>
      <c r="E22" s="498"/>
      <c r="F22" s="480"/>
      <c r="G22" s="480"/>
      <c r="H22" s="480"/>
      <c r="I22" s="501">
        <f t="shared" si="12"/>
        <v>0</v>
      </c>
      <c r="J22" s="480"/>
      <c r="K22" s="480"/>
      <c r="L22" s="480"/>
      <c r="M22" s="812">
        <f t="shared" si="13"/>
        <v>0</v>
      </c>
      <c r="N22" s="504"/>
      <c r="O22" s="490"/>
      <c r="P22" s="491"/>
      <c r="Q22" s="461">
        <f t="shared" si="14"/>
        <v>0</v>
      </c>
      <c r="R22" s="407">
        <f t="shared" si="15"/>
        <v>0</v>
      </c>
      <c r="S22" s="453">
        <f t="shared" si="16"/>
        <v>0</v>
      </c>
      <c r="T22" s="238"/>
      <c r="U22" s="23"/>
      <c r="V22" s="67" t="s">
        <v>54</v>
      </c>
      <c r="W22" s="50"/>
      <c r="X22" s="50"/>
      <c r="Y22" s="50"/>
      <c r="Z22" s="50"/>
      <c r="AA22" s="50"/>
      <c r="AB22" s="10"/>
      <c r="AC22" s="10"/>
      <c r="AD22" s="23"/>
      <c r="AE22" s="56" t="s">
        <v>8</v>
      </c>
      <c r="AF22" s="23"/>
      <c r="AG22" s="23"/>
      <c r="AH22" s="44"/>
      <c r="AI22" s="44"/>
      <c r="AJ22" s="23"/>
      <c r="AK22" s="23"/>
      <c r="AL22" s="27" t="s">
        <v>120</v>
      </c>
      <c r="AM22" s="23">
        <f t="shared" si="6"/>
        <v>0</v>
      </c>
      <c r="AN22" s="23"/>
      <c r="AO22" s="23"/>
      <c r="AP22" s="23">
        <f t="shared" si="7"/>
        <v>0</v>
      </c>
      <c r="AQ22" s="629"/>
    </row>
    <row r="23" spans="1:43" ht="15" customHeight="1">
      <c r="A23" s="27" t="s">
        <v>121</v>
      </c>
      <c r="B23" s="806"/>
      <c r="C23" s="480"/>
      <c r="D23" s="302">
        <f t="shared" si="11"/>
        <v>0</v>
      </c>
      <c r="E23" s="498"/>
      <c r="F23" s="480"/>
      <c r="G23" s="480"/>
      <c r="H23" s="480"/>
      <c r="I23" s="501">
        <f t="shared" si="12"/>
        <v>0</v>
      </c>
      <c r="J23" s="480"/>
      <c r="K23" s="480"/>
      <c r="L23" s="480"/>
      <c r="M23" s="812">
        <f t="shared" si="13"/>
        <v>0</v>
      </c>
      <c r="N23" s="504"/>
      <c r="O23" s="490"/>
      <c r="P23" s="491"/>
      <c r="Q23" s="461">
        <f t="shared" si="14"/>
        <v>0</v>
      </c>
      <c r="R23" s="407">
        <f t="shared" si="15"/>
        <v>0</v>
      </c>
      <c r="S23" s="453">
        <f t="shared" si="16"/>
        <v>0</v>
      </c>
      <c r="T23" s="238"/>
      <c r="U23" s="23"/>
      <c r="V23" s="10" t="s">
        <v>123</v>
      </c>
      <c r="W23" s="10"/>
      <c r="X23" s="10"/>
      <c r="Y23" s="10"/>
      <c r="Z23" s="59">
        <f>C59</f>
        <v>0</v>
      </c>
      <c r="AA23" s="22"/>
      <c r="AB23" s="10"/>
      <c r="AC23" s="10"/>
      <c r="AD23" s="57" t="s">
        <v>321</v>
      </c>
      <c r="AE23" s="56">
        <f>IF(Z38=0,0,Z44/Z38)</f>
        <v>0</v>
      </c>
      <c r="AF23" s="23"/>
      <c r="AG23" s="23"/>
      <c r="AH23" s="44"/>
      <c r="AI23" s="44"/>
      <c r="AJ23" s="23"/>
      <c r="AK23" s="23"/>
      <c r="AL23" s="27" t="s">
        <v>121</v>
      </c>
      <c r="AM23" s="23">
        <f t="shared" si="6"/>
        <v>0</v>
      </c>
      <c r="AN23" s="23"/>
      <c r="AO23" s="23"/>
      <c r="AP23" s="23">
        <f t="shared" si="7"/>
        <v>0</v>
      </c>
      <c r="AQ23" s="629"/>
    </row>
    <row r="24" spans="1:43" ht="15" customHeight="1">
      <c r="A24" s="27" t="s">
        <v>124</v>
      </c>
      <c r="B24" s="806"/>
      <c r="C24" s="480"/>
      <c r="D24" s="302">
        <f t="shared" si="11"/>
        <v>0</v>
      </c>
      <c r="E24" s="498"/>
      <c r="F24" s="480"/>
      <c r="G24" s="480"/>
      <c r="H24" s="480"/>
      <c r="I24" s="501">
        <f t="shared" si="12"/>
        <v>0</v>
      </c>
      <c r="J24" s="480"/>
      <c r="K24" s="480"/>
      <c r="L24" s="480"/>
      <c r="M24" s="812">
        <f t="shared" si="13"/>
        <v>0</v>
      </c>
      <c r="N24" s="504"/>
      <c r="O24" s="490"/>
      <c r="P24" s="491"/>
      <c r="Q24" s="461">
        <f t="shared" si="14"/>
        <v>0</v>
      </c>
      <c r="R24" s="407">
        <f t="shared" si="15"/>
        <v>0</v>
      </c>
      <c r="S24" s="453">
        <f t="shared" si="16"/>
        <v>0</v>
      </c>
      <c r="T24" s="238"/>
      <c r="U24" s="23"/>
      <c r="V24" s="10" t="s">
        <v>127</v>
      </c>
      <c r="W24" s="10"/>
      <c r="X24" s="10"/>
      <c r="Y24" s="10"/>
      <c r="Z24" s="20">
        <f>E59</f>
        <v>0</v>
      </c>
      <c r="AA24" s="22"/>
      <c r="AB24" s="10"/>
      <c r="AC24" s="10"/>
      <c r="AD24" s="62" t="s">
        <v>125</v>
      </c>
      <c r="AE24" s="56">
        <f>SUM(AE17:AE23)</f>
        <v>0</v>
      </c>
      <c r="AF24" s="23"/>
      <c r="AG24" s="23"/>
      <c r="AH24" s="44"/>
      <c r="AI24" s="44"/>
      <c r="AJ24" s="23"/>
      <c r="AK24" s="23"/>
      <c r="AL24" s="27" t="s">
        <v>124</v>
      </c>
      <c r="AM24" s="23">
        <f t="shared" si="6"/>
        <v>0</v>
      </c>
      <c r="AN24" s="23"/>
      <c r="AO24" s="23"/>
      <c r="AP24" s="23">
        <f t="shared" si="7"/>
        <v>0</v>
      </c>
      <c r="AQ24" s="629"/>
    </row>
    <row r="25" spans="1:43" ht="15" customHeight="1">
      <c r="A25" s="27" t="s">
        <v>126</v>
      </c>
      <c r="B25" s="806"/>
      <c r="C25" s="480"/>
      <c r="D25" s="302">
        <f t="shared" si="11"/>
        <v>0</v>
      </c>
      <c r="E25" s="498"/>
      <c r="F25" s="480"/>
      <c r="G25" s="480"/>
      <c r="H25" s="480"/>
      <c r="I25" s="501">
        <f t="shared" si="12"/>
        <v>0</v>
      </c>
      <c r="J25" s="480"/>
      <c r="K25" s="480"/>
      <c r="L25" s="480"/>
      <c r="M25" s="812">
        <f t="shared" si="13"/>
        <v>0</v>
      </c>
      <c r="N25" s="504"/>
      <c r="O25" s="490"/>
      <c r="P25" s="491"/>
      <c r="Q25" s="461">
        <f t="shared" si="14"/>
        <v>0</v>
      </c>
      <c r="R25" s="407">
        <f t="shared" si="15"/>
        <v>0</v>
      </c>
      <c r="S25" s="453">
        <f t="shared" si="16"/>
        <v>0</v>
      </c>
      <c r="T25" s="238"/>
      <c r="U25" s="23"/>
      <c r="V25" s="10" t="s">
        <v>129</v>
      </c>
      <c r="W25" s="10"/>
      <c r="X25" s="10"/>
      <c r="Y25" s="10"/>
      <c r="Z25" s="20">
        <f>F59</f>
        <v>0</v>
      </c>
      <c r="AA25" s="22"/>
      <c r="AB25" s="10"/>
      <c r="AC25" s="10"/>
      <c r="AD25" s="23"/>
      <c r="AE25" s="68"/>
      <c r="AF25" s="23"/>
      <c r="AG25" s="23"/>
      <c r="AH25" s="44"/>
      <c r="AI25" s="44"/>
      <c r="AJ25" s="23"/>
      <c r="AK25" s="23"/>
      <c r="AL25" s="27" t="s">
        <v>126</v>
      </c>
      <c r="AM25" s="23">
        <f t="shared" si="6"/>
        <v>0</v>
      </c>
      <c r="AN25" s="23"/>
      <c r="AO25" s="23"/>
      <c r="AP25" s="23">
        <f t="shared" si="7"/>
        <v>0</v>
      </c>
      <c r="AQ25" s="629"/>
    </row>
    <row r="26" spans="1:43" ht="15" customHeight="1">
      <c r="A26" s="27" t="s">
        <v>128</v>
      </c>
      <c r="B26" s="806"/>
      <c r="C26" s="480"/>
      <c r="D26" s="302">
        <f t="shared" si="11"/>
        <v>0</v>
      </c>
      <c r="E26" s="498"/>
      <c r="F26" s="480"/>
      <c r="G26" s="480"/>
      <c r="H26" s="480"/>
      <c r="I26" s="501">
        <f t="shared" si="12"/>
        <v>0</v>
      </c>
      <c r="J26" s="480"/>
      <c r="K26" s="480"/>
      <c r="L26" s="480"/>
      <c r="M26" s="812">
        <f t="shared" si="13"/>
        <v>0</v>
      </c>
      <c r="N26" s="504"/>
      <c r="O26" s="490"/>
      <c r="P26" s="491"/>
      <c r="Q26" s="461">
        <f t="shared" si="14"/>
        <v>0</v>
      </c>
      <c r="R26" s="407">
        <f t="shared" si="15"/>
        <v>0</v>
      </c>
      <c r="S26" s="453">
        <f t="shared" si="16"/>
        <v>0</v>
      </c>
      <c r="T26" s="238"/>
      <c r="U26" s="23"/>
      <c r="V26" s="10" t="s">
        <v>131</v>
      </c>
      <c r="W26" s="10"/>
      <c r="X26" s="10"/>
      <c r="Y26" s="10"/>
      <c r="Z26" s="20">
        <f>G59</f>
        <v>0</v>
      </c>
      <c r="AA26" s="22"/>
      <c r="AB26" s="10"/>
      <c r="AC26" s="10"/>
      <c r="AD26" s="62"/>
      <c r="AE26" s="23"/>
      <c r="AF26" s="23"/>
      <c r="AG26" s="23"/>
      <c r="AH26" s="44"/>
      <c r="AI26" s="44"/>
      <c r="AJ26" s="23"/>
      <c r="AK26" s="23"/>
      <c r="AL26" s="27" t="s">
        <v>128</v>
      </c>
      <c r="AM26" s="23">
        <f t="shared" si="6"/>
        <v>0</v>
      </c>
      <c r="AN26" s="23"/>
      <c r="AO26" s="23"/>
      <c r="AP26" s="23">
        <f t="shared" si="7"/>
        <v>0</v>
      </c>
      <c r="AQ26" s="629"/>
    </row>
    <row r="27" spans="1:43" ht="15" customHeight="1" thickBot="1">
      <c r="A27" s="27" t="s">
        <v>370</v>
      </c>
      <c r="B27" s="806"/>
      <c r="C27" s="480"/>
      <c r="D27" s="302">
        <f t="shared" si="11"/>
        <v>0</v>
      </c>
      <c r="E27" s="500"/>
      <c r="F27" s="385"/>
      <c r="G27" s="385"/>
      <c r="H27" s="385"/>
      <c r="I27" s="501">
        <f t="shared" si="12"/>
        <v>0</v>
      </c>
      <c r="J27" s="385"/>
      <c r="K27" s="385"/>
      <c r="L27" s="385"/>
      <c r="M27" s="812">
        <f t="shared" si="13"/>
        <v>0</v>
      </c>
      <c r="N27" s="505"/>
      <c r="O27" s="422"/>
      <c r="P27" s="479"/>
      <c r="Q27" s="462">
        <f t="shared" si="14"/>
        <v>0</v>
      </c>
      <c r="R27" s="409">
        <f t="shared" si="15"/>
        <v>0</v>
      </c>
      <c r="S27" s="454">
        <f t="shared" si="16"/>
        <v>0</v>
      </c>
      <c r="T27" s="239"/>
      <c r="U27" s="23"/>
      <c r="V27" s="10" t="s">
        <v>132</v>
      </c>
      <c r="W27" s="10"/>
      <c r="X27" s="10"/>
      <c r="Y27" s="10"/>
      <c r="Z27" s="20">
        <f>H59</f>
        <v>0</v>
      </c>
      <c r="AA27" s="22"/>
      <c r="AB27" s="10"/>
      <c r="AC27" s="10"/>
      <c r="AD27" s="134">
        <f ca="1">NOW()</f>
        <v>45132.370293749998</v>
      </c>
      <c r="AE27" s="57" t="s">
        <v>8</v>
      </c>
      <c r="AF27" s="23"/>
      <c r="AG27" s="23"/>
      <c r="AH27" s="44"/>
      <c r="AI27" s="44"/>
      <c r="AJ27" s="23"/>
      <c r="AK27" s="23"/>
      <c r="AL27" s="27" t="s">
        <v>370</v>
      </c>
      <c r="AM27" s="23">
        <f t="shared" si="6"/>
        <v>0</v>
      </c>
      <c r="AN27" s="23"/>
      <c r="AO27" s="23"/>
      <c r="AP27" s="23">
        <f t="shared" si="7"/>
        <v>0</v>
      </c>
      <c r="AQ27" s="629"/>
    </row>
    <row r="28" spans="1:43" ht="15" customHeight="1">
      <c r="A28" s="236" t="s">
        <v>130</v>
      </c>
      <c r="B28" s="808">
        <f>SUM(B18:B27)</f>
        <v>0</v>
      </c>
      <c r="C28" s="809">
        <f>SUM(C18:C27)</f>
        <v>0</v>
      </c>
      <c r="D28" s="298"/>
      <c r="E28" s="660">
        <f t="shared" ref="E28:P28" si="17">SUM(E18:E27)</f>
        <v>0</v>
      </c>
      <c r="F28" s="484">
        <f t="shared" si="17"/>
        <v>0</v>
      </c>
      <c r="G28" s="484">
        <f t="shared" si="17"/>
        <v>0</v>
      </c>
      <c r="H28" s="484">
        <f t="shared" si="17"/>
        <v>0</v>
      </c>
      <c r="I28" s="484">
        <f t="shared" si="17"/>
        <v>0</v>
      </c>
      <c r="J28" s="484">
        <f t="shared" si="17"/>
        <v>0</v>
      </c>
      <c r="K28" s="809">
        <f t="shared" si="17"/>
        <v>0</v>
      </c>
      <c r="L28" s="809">
        <f t="shared" si="17"/>
        <v>0</v>
      </c>
      <c r="M28" s="809">
        <f t="shared" si="17"/>
        <v>0</v>
      </c>
      <c r="N28" s="484">
        <f t="shared" si="17"/>
        <v>0</v>
      </c>
      <c r="O28" s="484">
        <f t="shared" si="17"/>
        <v>0</v>
      </c>
      <c r="P28" s="484">
        <f t="shared" si="17"/>
        <v>0</v>
      </c>
      <c r="Q28" s="376"/>
      <c r="R28" s="237"/>
      <c r="S28" s="237"/>
      <c r="T28" s="65"/>
      <c r="U28" s="23"/>
      <c r="V28" s="10" t="s">
        <v>8</v>
      </c>
      <c r="W28" s="10"/>
      <c r="X28" s="10"/>
      <c r="Y28" s="10"/>
      <c r="Z28" s="20" t="s">
        <v>8</v>
      </c>
      <c r="AA28" s="22"/>
      <c r="AB28" s="10"/>
      <c r="AC28" s="10"/>
      <c r="AD28" s="23"/>
      <c r="AE28" s="23"/>
      <c r="AF28" s="23"/>
      <c r="AG28" s="23"/>
      <c r="AH28" s="44"/>
      <c r="AI28" s="44"/>
      <c r="AJ28" s="23"/>
      <c r="AK28" s="23"/>
      <c r="AL28" s="27" t="s">
        <v>130</v>
      </c>
      <c r="AM28" s="23">
        <f t="shared" si="6"/>
        <v>0</v>
      </c>
      <c r="AN28" s="23"/>
      <c r="AO28" s="23">
        <f>SUM(AO18:AO27)</f>
        <v>0</v>
      </c>
      <c r="AP28" s="23">
        <f t="shared" si="7"/>
        <v>0</v>
      </c>
      <c r="AQ28" s="629" t="str">
        <f t="shared" si="10"/>
        <v xml:space="preserve"> </v>
      </c>
    </row>
    <row r="29" spans="1:43" ht="15" customHeight="1">
      <c r="B29" s="810"/>
      <c r="C29" s="129"/>
      <c r="D29" s="29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23"/>
      <c r="R29" s="23"/>
      <c r="S29" s="23"/>
      <c r="T29" s="23"/>
      <c r="U29" s="23"/>
      <c r="V29" s="23" t="s">
        <v>134</v>
      </c>
      <c r="W29" s="10"/>
      <c r="X29" s="10"/>
      <c r="Y29" s="10"/>
      <c r="Z29" s="20">
        <f>Z23-SUM(Z24:Z28)</f>
        <v>0</v>
      </c>
      <c r="AA29" s="22"/>
      <c r="AB29" s="10"/>
      <c r="AC29" s="10"/>
      <c r="AD29" s="23"/>
      <c r="AE29" s="23"/>
      <c r="AF29" s="23"/>
      <c r="AG29" s="23"/>
      <c r="AH29" s="44"/>
      <c r="AI29" s="44"/>
      <c r="AJ29" s="23"/>
      <c r="AK29" s="23"/>
      <c r="AM29" s="23">
        <f t="shared" si="6"/>
        <v>0</v>
      </c>
      <c r="AN29" s="23"/>
      <c r="AO29" s="23"/>
      <c r="AP29" s="23">
        <f t="shared" si="7"/>
        <v>0</v>
      </c>
      <c r="AQ29" s="629" t="str">
        <f t="shared" si="10"/>
        <v xml:space="preserve"> </v>
      </c>
    </row>
    <row r="30" spans="1:43" ht="15" customHeight="1" thickBot="1">
      <c r="B30" s="129"/>
      <c r="C30" s="129"/>
      <c r="D30" s="299"/>
      <c r="E30" s="129"/>
      <c r="F30" s="129"/>
      <c r="G30" s="129"/>
      <c r="H30" s="129"/>
      <c r="I30" s="129"/>
      <c r="J30" s="129"/>
      <c r="K30" s="129"/>
      <c r="L30" s="129"/>
      <c r="M30" s="814"/>
      <c r="N30" s="129"/>
      <c r="O30" s="129"/>
      <c r="P30" s="129"/>
      <c r="U30" s="23"/>
      <c r="V30" s="23"/>
      <c r="W30" s="10"/>
      <c r="X30" s="10"/>
      <c r="Y30" s="10"/>
      <c r="Z30" s="20" t="s">
        <v>8</v>
      </c>
      <c r="AA30" s="22"/>
      <c r="AB30" s="10"/>
      <c r="AC30" s="10"/>
      <c r="AD30" s="57"/>
      <c r="AE30" s="23"/>
      <c r="AF30" s="44"/>
      <c r="AG30" s="44"/>
      <c r="AH30" s="44"/>
      <c r="AI30" s="44"/>
      <c r="AJ30" s="23"/>
      <c r="AK30" s="23"/>
      <c r="AM30" s="23">
        <f t="shared" si="6"/>
        <v>0</v>
      </c>
      <c r="AN30" s="23"/>
      <c r="AO30" s="23"/>
      <c r="AP30" s="23">
        <f t="shared" si="7"/>
        <v>0</v>
      </c>
      <c r="AQ30" s="629" t="str">
        <f t="shared" si="10"/>
        <v xml:space="preserve"> </v>
      </c>
    </row>
    <row r="31" spans="1:43" ht="15" customHeight="1">
      <c r="A31" s="27" t="s">
        <v>133</v>
      </c>
      <c r="B31" s="806"/>
      <c r="C31" s="480"/>
      <c r="D31" s="302">
        <f t="shared" ref="D31:D55" si="18">IF(B31=0,0,ROUND(C31/B31,2))</f>
        <v>0</v>
      </c>
      <c r="E31" s="498"/>
      <c r="F31" s="806"/>
      <c r="G31" s="480"/>
      <c r="H31" s="480"/>
      <c r="I31" s="501">
        <f t="shared" ref="I31:I55" si="19">C31-E31-F31-G31-H31</f>
        <v>0</v>
      </c>
      <c r="J31" s="480"/>
      <c r="K31" s="480"/>
      <c r="L31" s="480"/>
      <c r="M31" s="812">
        <f t="shared" ref="M31:M55" si="20">I31-J31-L31-K31</f>
        <v>0</v>
      </c>
      <c r="N31" s="491"/>
      <c r="O31" s="494"/>
      <c r="P31" s="495"/>
      <c r="Q31" s="460">
        <f t="shared" ref="Q31:Q55" si="21">IF(P31=0,0,ROUND(P31/O31,2))</f>
        <v>0</v>
      </c>
      <c r="R31" s="404">
        <f t="shared" ref="R31:R55" si="22">IF(AND(O31=0,D31&gt;0),D31,IF(AND(O31=0,D31=0),0,IF(AND(O31&gt;0,D31=0),ROUND(-P31/O31,2),D31-ROUND(P31/O31,2))))</f>
        <v>0</v>
      </c>
      <c r="S31" s="452">
        <f t="shared" ref="S31:S55" si="23">IF(AND(D31=0,R31=0),0,IF(D31=0,-1,IF(P31=0,1,ROUND(R31/(P31/O31),2))))</f>
        <v>0</v>
      </c>
      <c r="T31" s="238"/>
      <c r="U31" s="23"/>
      <c r="V31" s="23" t="s">
        <v>136</v>
      </c>
      <c r="W31" s="10"/>
      <c r="X31" s="10"/>
      <c r="Y31" s="10"/>
      <c r="Z31" s="20">
        <f>J59</f>
        <v>0</v>
      </c>
      <c r="AA31" s="22"/>
      <c r="AB31" s="10"/>
      <c r="AC31" s="10"/>
      <c r="AD31" s="57"/>
      <c r="AE31" s="23"/>
      <c r="AF31" s="44"/>
      <c r="AG31" s="44"/>
      <c r="AH31" s="44"/>
      <c r="AI31" s="44"/>
      <c r="AJ31" s="23"/>
      <c r="AK31" s="23"/>
      <c r="AL31" s="27" t="s">
        <v>133</v>
      </c>
      <c r="AM31" s="23">
        <f t="shared" si="6"/>
        <v>0</v>
      </c>
      <c r="AN31" s="23"/>
      <c r="AO31" s="23"/>
      <c r="AP31" s="23">
        <f t="shared" si="7"/>
        <v>0</v>
      </c>
      <c r="AQ31" s="629" t="str">
        <f t="shared" si="10"/>
        <v xml:space="preserve"> </v>
      </c>
    </row>
    <row r="32" spans="1:43" ht="15" customHeight="1">
      <c r="A32" s="27" t="s">
        <v>122</v>
      </c>
      <c r="B32" s="806"/>
      <c r="C32" s="480"/>
      <c r="D32" s="302">
        <f t="shared" si="18"/>
        <v>0</v>
      </c>
      <c r="E32" s="498"/>
      <c r="F32" s="480"/>
      <c r="G32" s="480"/>
      <c r="H32" s="480"/>
      <c r="I32" s="501">
        <f t="shared" si="19"/>
        <v>0</v>
      </c>
      <c r="J32" s="480"/>
      <c r="K32" s="480"/>
      <c r="L32" s="480"/>
      <c r="M32" s="812">
        <f t="shared" si="20"/>
        <v>0</v>
      </c>
      <c r="N32" s="504"/>
      <c r="O32" s="490"/>
      <c r="P32" s="491"/>
      <c r="Q32" s="461">
        <f t="shared" si="21"/>
        <v>0</v>
      </c>
      <c r="R32" s="407">
        <f t="shared" si="22"/>
        <v>0</v>
      </c>
      <c r="S32" s="453">
        <f t="shared" si="23"/>
        <v>0</v>
      </c>
      <c r="T32" s="238"/>
      <c r="U32" s="23"/>
      <c r="V32" s="10"/>
      <c r="W32" s="10"/>
      <c r="X32" s="10"/>
      <c r="Y32" s="10"/>
      <c r="Z32" s="59"/>
      <c r="AA32" s="22"/>
      <c r="AB32" s="10"/>
      <c r="AC32" s="10"/>
      <c r="AD32" s="57"/>
      <c r="AE32" s="56"/>
      <c r="AF32" s="23"/>
      <c r="AG32" s="23"/>
      <c r="AH32" s="44"/>
      <c r="AI32" s="44"/>
      <c r="AJ32" s="23"/>
      <c r="AK32" s="23"/>
      <c r="AL32" s="27" t="s">
        <v>122</v>
      </c>
      <c r="AM32" s="23">
        <f t="shared" ref="AM32" si="24">+C32</f>
        <v>0</v>
      </c>
      <c r="AN32" s="23"/>
      <c r="AO32" s="23"/>
      <c r="AP32" s="23">
        <f t="shared" ref="AP32" si="25">+AM32-AO32</f>
        <v>0</v>
      </c>
      <c r="AQ32" s="629"/>
    </row>
    <row r="33" spans="1:43" ht="15" customHeight="1">
      <c r="A33" s="27" t="s">
        <v>135</v>
      </c>
      <c r="B33" s="806"/>
      <c r="C33" s="480"/>
      <c r="D33" s="302">
        <f t="shared" si="18"/>
        <v>0</v>
      </c>
      <c r="E33" s="498"/>
      <c r="F33" s="480"/>
      <c r="G33" s="480"/>
      <c r="H33" s="480"/>
      <c r="I33" s="501">
        <f t="shared" si="19"/>
        <v>0</v>
      </c>
      <c r="J33" s="480"/>
      <c r="K33" s="480"/>
      <c r="L33" s="480"/>
      <c r="M33" s="812">
        <f t="shared" si="20"/>
        <v>0</v>
      </c>
      <c r="N33" s="491"/>
      <c r="O33" s="490"/>
      <c r="P33" s="491"/>
      <c r="Q33" s="461">
        <f t="shared" si="21"/>
        <v>0</v>
      </c>
      <c r="R33" s="544">
        <f t="shared" si="22"/>
        <v>0</v>
      </c>
      <c r="S33" s="453">
        <f t="shared" si="23"/>
        <v>0</v>
      </c>
      <c r="T33" s="238"/>
      <c r="U33" s="23"/>
      <c r="V33" s="23"/>
      <c r="W33" s="23"/>
      <c r="X33" s="23"/>
      <c r="Y33" s="23"/>
      <c r="Z33" s="66"/>
      <c r="AA33" s="22"/>
      <c r="AB33" s="10"/>
      <c r="AC33" s="10"/>
      <c r="AD33" s="57"/>
      <c r="AE33" s="23"/>
      <c r="AF33" s="23"/>
      <c r="AG33" s="44"/>
      <c r="AH33" s="44"/>
      <c r="AI33" s="44"/>
      <c r="AJ33" s="23"/>
      <c r="AK33" s="23"/>
      <c r="AL33" s="27" t="s">
        <v>135</v>
      </c>
      <c r="AM33" s="23">
        <f t="shared" si="6"/>
        <v>0</v>
      </c>
      <c r="AN33" s="23"/>
      <c r="AO33" s="23"/>
      <c r="AP33" s="23">
        <f t="shared" si="7"/>
        <v>0</v>
      </c>
      <c r="AQ33" s="629" t="str">
        <f t="shared" si="10"/>
        <v xml:space="preserve"> </v>
      </c>
    </row>
    <row r="34" spans="1:43" ht="15" customHeight="1">
      <c r="A34" s="27" t="s">
        <v>137</v>
      </c>
      <c r="B34" s="806"/>
      <c r="C34" s="480"/>
      <c r="D34" s="302">
        <f t="shared" si="18"/>
        <v>0</v>
      </c>
      <c r="E34" s="498"/>
      <c r="F34" s="480"/>
      <c r="G34" s="480"/>
      <c r="H34" s="480"/>
      <c r="I34" s="501">
        <f t="shared" si="19"/>
        <v>0</v>
      </c>
      <c r="J34" s="480"/>
      <c r="K34" s="480"/>
      <c r="L34" s="480"/>
      <c r="M34" s="812">
        <f t="shared" si="20"/>
        <v>0</v>
      </c>
      <c r="N34" s="491"/>
      <c r="O34" s="490"/>
      <c r="P34" s="491"/>
      <c r="Q34" s="461">
        <f t="shared" si="21"/>
        <v>0</v>
      </c>
      <c r="R34" s="407">
        <f t="shared" si="22"/>
        <v>0</v>
      </c>
      <c r="S34" s="453">
        <f t="shared" si="23"/>
        <v>0</v>
      </c>
      <c r="T34" s="238"/>
      <c r="U34" s="23"/>
      <c r="V34" s="23" t="s">
        <v>139</v>
      </c>
      <c r="W34" s="23"/>
      <c r="X34" s="23"/>
      <c r="Y34" s="23"/>
      <c r="Z34" s="66">
        <f>SUM(Z29-Z31)</f>
        <v>0</v>
      </c>
      <c r="AA34" s="22"/>
      <c r="AB34" s="10"/>
      <c r="AC34" s="10"/>
      <c r="AD34" s="57"/>
      <c r="AE34" s="23"/>
      <c r="AF34" s="23"/>
      <c r="AG34" s="44"/>
      <c r="AH34" s="44"/>
      <c r="AI34" s="44"/>
      <c r="AJ34" s="23"/>
      <c r="AK34" s="23"/>
      <c r="AL34" s="27" t="s">
        <v>137</v>
      </c>
      <c r="AM34" s="23">
        <f t="shared" si="6"/>
        <v>0</v>
      </c>
      <c r="AN34" s="23"/>
      <c r="AO34" s="23"/>
      <c r="AP34" s="23">
        <f t="shared" si="7"/>
        <v>0</v>
      </c>
      <c r="AQ34" s="629" t="str">
        <f t="shared" si="10"/>
        <v xml:space="preserve"> </v>
      </c>
    </row>
    <row r="35" spans="1:43" ht="15" customHeight="1">
      <c r="A35" s="27" t="s">
        <v>138</v>
      </c>
      <c r="B35" s="806"/>
      <c r="C35" s="480"/>
      <c r="D35" s="302">
        <f t="shared" si="18"/>
        <v>0</v>
      </c>
      <c r="E35" s="498"/>
      <c r="F35" s="480"/>
      <c r="G35" s="480"/>
      <c r="H35" s="480"/>
      <c r="I35" s="501">
        <f t="shared" si="19"/>
        <v>0</v>
      </c>
      <c r="J35" s="480"/>
      <c r="K35" s="480"/>
      <c r="L35" s="480"/>
      <c r="M35" s="812">
        <f t="shared" si="20"/>
        <v>0</v>
      </c>
      <c r="N35" s="491"/>
      <c r="O35" s="490"/>
      <c r="P35" s="491"/>
      <c r="Q35" s="461">
        <f t="shared" si="21"/>
        <v>0</v>
      </c>
      <c r="R35" s="407">
        <f t="shared" si="22"/>
        <v>0</v>
      </c>
      <c r="S35" s="453">
        <f t="shared" si="23"/>
        <v>0</v>
      </c>
      <c r="T35" s="238"/>
      <c r="U35" s="23"/>
      <c r="V35" s="23"/>
      <c r="W35" s="23"/>
      <c r="X35" s="23"/>
      <c r="Y35" s="23"/>
      <c r="Z35" s="66"/>
      <c r="AA35" s="22"/>
      <c r="AB35" s="10"/>
      <c r="AC35" s="10"/>
      <c r="AD35" s="57"/>
      <c r="AE35" s="23"/>
      <c r="AF35" s="23"/>
      <c r="AG35" s="44"/>
      <c r="AH35" s="44"/>
      <c r="AI35" s="44"/>
      <c r="AJ35" s="23"/>
      <c r="AK35" s="23"/>
      <c r="AL35" s="27" t="s">
        <v>138</v>
      </c>
      <c r="AM35" s="23">
        <f t="shared" si="6"/>
        <v>0</v>
      </c>
      <c r="AN35" s="23"/>
      <c r="AO35" s="23"/>
      <c r="AP35" s="23">
        <f t="shared" si="7"/>
        <v>0</v>
      </c>
      <c r="AQ35" s="629" t="str">
        <f t="shared" si="10"/>
        <v xml:space="preserve"> </v>
      </c>
    </row>
    <row r="36" spans="1:43" ht="15" customHeight="1">
      <c r="A36" s="27" t="s">
        <v>140</v>
      </c>
      <c r="B36" s="806"/>
      <c r="C36" s="480"/>
      <c r="D36" s="302">
        <f t="shared" si="18"/>
        <v>0</v>
      </c>
      <c r="E36" s="498"/>
      <c r="F36" s="480"/>
      <c r="G36" s="480"/>
      <c r="H36" s="480"/>
      <c r="I36" s="501">
        <f t="shared" si="19"/>
        <v>0</v>
      </c>
      <c r="J36" s="480"/>
      <c r="K36" s="480"/>
      <c r="L36" s="480"/>
      <c r="M36" s="812">
        <f t="shared" si="20"/>
        <v>0</v>
      </c>
      <c r="N36" s="491"/>
      <c r="O36" s="490"/>
      <c r="P36" s="491"/>
      <c r="Q36" s="461">
        <f t="shared" si="21"/>
        <v>0</v>
      </c>
      <c r="R36" s="407">
        <f t="shared" si="22"/>
        <v>0</v>
      </c>
      <c r="S36" s="453">
        <f t="shared" si="23"/>
        <v>0</v>
      </c>
      <c r="T36" s="238"/>
      <c r="U36" s="23"/>
      <c r="V36" s="10"/>
      <c r="W36" s="10"/>
      <c r="X36" s="10"/>
      <c r="Y36" s="10"/>
      <c r="Z36" s="20"/>
      <c r="AA36" s="22"/>
      <c r="AB36" s="10"/>
      <c r="AC36" s="10"/>
      <c r="AD36" s="57"/>
      <c r="AE36" s="23"/>
      <c r="AF36" s="23"/>
      <c r="AG36" s="44"/>
      <c r="AH36" s="44"/>
      <c r="AI36" s="44"/>
      <c r="AJ36" s="23"/>
      <c r="AK36" s="23"/>
      <c r="AL36" s="27" t="s">
        <v>140</v>
      </c>
      <c r="AM36" s="23">
        <f t="shared" si="6"/>
        <v>0</v>
      </c>
      <c r="AN36" s="23"/>
      <c r="AO36" s="23"/>
      <c r="AP36" s="23">
        <f t="shared" si="7"/>
        <v>0</v>
      </c>
      <c r="AQ36" s="629" t="str">
        <f t="shared" si="10"/>
        <v xml:space="preserve"> </v>
      </c>
    </row>
    <row r="37" spans="1:43" ht="15" customHeight="1">
      <c r="A37" s="27" t="s">
        <v>141</v>
      </c>
      <c r="B37" s="806"/>
      <c r="C37" s="480"/>
      <c r="D37" s="302">
        <f t="shared" si="18"/>
        <v>0</v>
      </c>
      <c r="E37" s="498"/>
      <c r="F37" s="480"/>
      <c r="G37" s="480"/>
      <c r="H37" s="480"/>
      <c r="I37" s="501">
        <f t="shared" si="19"/>
        <v>0</v>
      </c>
      <c r="J37" s="480"/>
      <c r="K37" s="480"/>
      <c r="L37" s="480"/>
      <c r="M37" s="812">
        <f t="shared" si="20"/>
        <v>0</v>
      </c>
      <c r="N37" s="491"/>
      <c r="O37" s="490"/>
      <c r="P37" s="491"/>
      <c r="Q37" s="461">
        <f t="shared" si="21"/>
        <v>0</v>
      </c>
      <c r="R37" s="407">
        <f t="shared" si="22"/>
        <v>0</v>
      </c>
      <c r="S37" s="453">
        <f t="shared" si="23"/>
        <v>0</v>
      </c>
      <c r="T37" s="238"/>
      <c r="U37" s="23"/>
      <c r="AB37" s="10"/>
      <c r="AC37" s="10"/>
      <c r="AD37" s="23"/>
      <c r="AE37" s="23"/>
      <c r="AF37" s="23"/>
      <c r="AG37" s="44"/>
      <c r="AH37" s="44"/>
      <c r="AI37" s="44"/>
      <c r="AJ37" s="23"/>
      <c r="AK37" s="23"/>
      <c r="AL37" s="27" t="s">
        <v>141</v>
      </c>
      <c r="AM37" s="23">
        <f t="shared" si="6"/>
        <v>0</v>
      </c>
      <c r="AN37" s="23"/>
      <c r="AO37" s="23"/>
      <c r="AP37" s="23">
        <f t="shared" si="7"/>
        <v>0</v>
      </c>
      <c r="AQ37" s="629" t="str">
        <f t="shared" si="10"/>
        <v xml:space="preserve"> </v>
      </c>
    </row>
    <row r="38" spans="1:43" ht="15" customHeight="1">
      <c r="A38" s="27" t="s">
        <v>142</v>
      </c>
      <c r="B38" s="806"/>
      <c r="C38" s="480"/>
      <c r="D38" s="302">
        <f t="shared" si="18"/>
        <v>0</v>
      </c>
      <c r="E38" s="498"/>
      <c r="F38" s="480"/>
      <c r="G38" s="480"/>
      <c r="H38" s="480"/>
      <c r="I38" s="501">
        <f t="shared" si="19"/>
        <v>0</v>
      </c>
      <c r="J38" s="480"/>
      <c r="K38" s="480"/>
      <c r="L38" s="480"/>
      <c r="M38" s="812">
        <f t="shared" si="20"/>
        <v>0</v>
      </c>
      <c r="N38" s="491"/>
      <c r="O38" s="490"/>
      <c r="P38" s="491"/>
      <c r="Q38" s="461">
        <f t="shared" si="21"/>
        <v>0</v>
      </c>
      <c r="R38" s="407">
        <f t="shared" si="22"/>
        <v>0</v>
      </c>
      <c r="S38" s="453">
        <f t="shared" si="23"/>
        <v>0</v>
      </c>
      <c r="T38" s="238"/>
      <c r="U38" s="23"/>
      <c r="V38" s="27" t="s">
        <v>457</v>
      </c>
      <c r="Z38" s="20">
        <f>SUM(Z34-Z36)</f>
        <v>0</v>
      </c>
      <c r="AB38" s="10"/>
      <c r="AC38" s="10"/>
      <c r="AD38" s="23"/>
      <c r="AE38" s="23"/>
      <c r="AF38" s="23"/>
      <c r="AG38" s="44"/>
      <c r="AH38" s="44"/>
      <c r="AI38" s="44"/>
      <c r="AJ38" s="23"/>
      <c r="AK38" s="23"/>
      <c r="AL38" s="27" t="s">
        <v>142</v>
      </c>
      <c r="AM38" s="23">
        <f t="shared" si="6"/>
        <v>0</v>
      </c>
      <c r="AN38" s="23"/>
      <c r="AO38" s="23"/>
      <c r="AP38" s="23">
        <f t="shared" si="7"/>
        <v>0</v>
      </c>
      <c r="AQ38" s="629" t="str">
        <f t="shared" si="10"/>
        <v xml:space="preserve"> </v>
      </c>
    </row>
    <row r="39" spans="1:43" ht="15" customHeight="1">
      <c r="A39" s="27" t="s">
        <v>143</v>
      </c>
      <c r="B39" s="806"/>
      <c r="C39" s="480"/>
      <c r="D39" s="302">
        <f t="shared" si="18"/>
        <v>0</v>
      </c>
      <c r="E39" s="498"/>
      <c r="F39" s="480"/>
      <c r="G39" s="480"/>
      <c r="H39" s="480"/>
      <c r="I39" s="501">
        <f t="shared" si="19"/>
        <v>0</v>
      </c>
      <c r="J39" s="480"/>
      <c r="K39" s="480"/>
      <c r="L39" s="480"/>
      <c r="M39" s="812">
        <f t="shared" si="20"/>
        <v>0</v>
      </c>
      <c r="N39" s="491"/>
      <c r="O39" s="490"/>
      <c r="P39" s="491"/>
      <c r="Q39" s="461">
        <f t="shared" si="21"/>
        <v>0</v>
      </c>
      <c r="R39" s="407">
        <f t="shared" si="22"/>
        <v>0</v>
      </c>
      <c r="S39" s="453">
        <f t="shared" si="23"/>
        <v>0</v>
      </c>
      <c r="T39" s="238"/>
      <c r="U39" s="23"/>
      <c r="AB39" s="10"/>
      <c r="AC39" s="10"/>
      <c r="AD39" s="23"/>
      <c r="AE39" s="23"/>
      <c r="AF39" s="23"/>
      <c r="AG39" s="44"/>
      <c r="AH39" s="44"/>
      <c r="AI39" s="44"/>
      <c r="AJ39" s="23"/>
      <c r="AK39" s="23"/>
      <c r="AL39" s="27" t="s">
        <v>143</v>
      </c>
      <c r="AM39" s="23">
        <f t="shared" si="6"/>
        <v>0</v>
      </c>
      <c r="AN39" s="23"/>
      <c r="AO39" s="23"/>
      <c r="AP39" s="23">
        <f t="shared" si="7"/>
        <v>0</v>
      </c>
      <c r="AQ39" s="629" t="str">
        <f t="shared" si="10"/>
        <v xml:space="preserve"> </v>
      </c>
    </row>
    <row r="40" spans="1:43" ht="15" customHeight="1">
      <c r="A40" s="27" t="s">
        <v>144</v>
      </c>
      <c r="B40" s="806"/>
      <c r="C40" s="480"/>
      <c r="D40" s="302">
        <f t="shared" si="18"/>
        <v>0</v>
      </c>
      <c r="E40" s="498"/>
      <c r="F40" s="480"/>
      <c r="G40" s="480"/>
      <c r="H40" s="480"/>
      <c r="I40" s="501">
        <f t="shared" si="19"/>
        <v>0</v>
      </c>
      <c r="J40" s="480"/>
      <c r="K40" s="480"/>
      <c r="L40" s="480"/>
      <c r="M40" s="812">
        <f t="shared" si="20"/>
        <v>0</v>
      </c>
      <c r="N40" s="491"/>
      <c r="O40" s="490"/>
      <c r="P40" s="491"/>
      <c r="Q40" s="461">
        <f t="shared" si="21"/>
        <v>0</v>
      </c>
      <c r="R40" s="407">
        <f t="shared" si="22"/>
        <v>0</v>
      </c>
      <c r="S40" s="453">
        <f t="shared" si="23"/>
        <v>0</v>
      </c>
      <c r="T40" s="238"/>
      <c r="U40" s="23"/>
      <c r="V40" s="10" t="s">
        <v>458</v>
      </c>
      <c r="Z40" s="20">
        <f>+K59+L59</f>
        <v>0</v>
      </c>
      <c r="AB40" s="10"/>
      <c r="AC40" s="10"/>
      <c r="AD40" s="23"/>
      <c r="AE40" s="23"/>
      <c r="AF40" s="23"/>
      <c r="AG40" s="44"/>
      <c r="AH40" s="44"/>
      <c r="AI40" s="44"/>
      <c r="AJ40" s="23"/>
      <c r="AK40" s="23"/>
      <c r="AL40" s="27" t="s">
        <v>144</v>
      </c>
      <c r="AM40" s="23">
        <f t="shared" si="6"/>
        <v>0</v>
      </c>
      <c r="AN40" s="23"/>
      <c r="AO40" s="23"/>
      <c r="AP40" s="23">
        <f t="shared" si="7"/>
        <v>0</v>
      </c>
      <c r="AQ40" s="629" t="str">
        <f t="shared" si="10"/>
        <v xml:space="preserve"> </v>
      </c>
    </row>
    <row r="41" spans="1:43" ht="15" customHeight="1">
      <c r="A41" s="27" t="s">
        <v>145</v>
      </c>
      <c r="B41" s="806"/>
      <c r="C41" s="480"/>
      <c r="D41" s="302">
        <f t="shared" si="18"/>
        <v>0</v>
      </c>
      <c r="E41" s="498"/>
      <c r="F41" s="480"/>
      <c r="G41" s="480"/>
      <c r="H41" s="480"/>
      <c r="I41" s="501">
        <f t="shared" si="19"/>
        <v>0</v>
      </c>
      <c r="J41" s="480"/>
      <c r="K41" s="480"/>
      <c r="L41" s="480"/>
      <c r="M41" s="812">
        <f t="shared" si="20"/>
        <v>0</v>
      </c>
      <c r="N41" s="491"/>
      <c r="O41" s="490"/>
      <c r="P41" s="491"/>
      <c r="Q41" s="461">
        <f t="shared" si="21"/>
        <v>0</v>
      </c>
      <c r="R41" s="407">
        <f t="shared" si="22"/>
        <v>0</v>
      </c>
      <c r="S41" s="453">
        <f t="shared" si="23"/>
        <v>0</v>
      </c>
      <c r="T41" s="238"/>
      <c r="U41" s="23"/>
      <c r="W41" s="10"/>
      <c r="X41" s="10"/>
      <c r="Y41" s="10"/>
      <c r="AA41" s="22"/>
      <c r="AB41" s="10"/>
      <c r="AC41" s="10"/>
      <c r="AD41" s="23"/>
      <c r="AE41" s="23"/>
      <c r="AF41" s="23"/>
      <c r="AG41" s="44"/>
      <c r="AH41" s="44"/>
      <c r="AI41" s="44"/>
      <c r="AJ41" s="23"/>
      <c r="AK41" s="23"/>
      <c r="AL41" s="27" t="s">
        <v>145</v>
      </c>
      <c r="AM41" s="23">
        <f t="shared" si="6"/>
        <v>0</v>
      </c>
      <c r="AN41" s="23"/>
      <c r="AO41" s="23"/>
      <c r="AP41" s="23">
        <f t="shared" si="7"/>
        <v>0</v>
      </c>
      <c r="AQ41" s="629" t="str">
        <f t="shared" si="10"/>
        <v xml:space="preserve"> </v>
      </c>
    </row>
    <row r="42" spans="1:43" ht="15" customHeight="1">
      <c r="A42" s="27" t="s">
        <v>146</v>
      </c>
      <c r="B42" s="806"/>
      <c r="C42" s="480"/>
      <c r="D42" s="302">
        <f t="shared" si="18"/>
        <v>0</v>
      </c>
      <c r="E42" s="498"/>
      <c r="F42" s="480"/>
      <c r="G42" s="480"/>
      <c r="H42" s="480"/>
      <c r="I42" s="501">
        <f t="shared" si="19"/>
        <v>0</v>
      </c>
      <c r="J42" s="480"/>
      <c r="K42" s="480"/>
      <c r="L42" s="480"/>
      <c r="M42" s="812">
        <f t="shared" si="20"/>
        <v>0</v>
      </c>
      <c r="N42" s="491"/>
      <c r="O42" s="490"/>
      <c r="P42" s="491"/>
      <c r="Q42" s="461">
        <f t="shared" si="21"/>
        <v>0</v>
      </c>
      <c r="R42" s="407">
        <f t="shared" si="22"/>
        <v>0</v>
      </c>
      <c r="S42" s="453">
        <f t="shared" si="23"/>
        <v>0</v>
      </c>
      <c r="T42" s="238"/>
      <c r="U42" s="23"/>
      <c r="V42" s="10"/>
      <c r="W42" s="10"/>
      <c r="X42" s="10"/>
      <c r="Y42" s="10"/>
      <c r="Z42" s="20"/>
      <c r="AA42" s="22"/>
      <c r="AB42" s="10"/>
      <c r="AC42" s="10"/>
      <c r="AD42" s="23"/>
      <c r="AE42" s="23"/>
      <c r="AF42" s="23"/>
      <c r="AG42" s="44"/>
      <c r="AH42" s="44"/>
      <c r="AI42" s="44"/>
      <c r="AJ42" s="23"/>
      <c r="AK42" s="23"/>
      <c r="AL42" s="27" t="s">
        <v>146</v>
      </c>
      <c r="AM42" s="23">
        <f t="shared" si="6"/>
        <v>0</v>
      </c>
      <c r="AN42" s="23"/>
      <c r="AO42" s="23"/>
      <c r="AP42" s="23">
        <f t="shared" si="7"/>
        <v>0</v>
      </c>
      <c r="AQ42" s="629" t="str">
        <f t="shared" si="10"/>
        <v xml:space="preserve"> </v>
      </c>
    </row>
    <row r="43" spans="1:43" ht="15" customHeight="1">
      <c r="A43" s="27" t="s">
        <v>147</v>
      </c>
      <c r="B43" s="806"/>
      <c r="C43" s="480"/>
      <c r="D43" s="302">
        <f t="shared" si="18"/>
        <v>0</v>
      </c>
      <c r="E43" s="498"/>
      <c r="F43" s="480"/>
      <c r="G43" s="480"/>
      <c r="H43" s="480"/>
      <c r="I43" s="501">
        <f t="shared" si="19"/>
        <v>0</v>
      </c>
      <c r="J43" s="480"/>
      <c r="K43" s="480"/>
      <c r="L43" s="480"/>
      <c r="M43" s="812">
        <f t="shared" si="20"/>
        <v>0</v>
      </c>
      <c r="N43" s="491"/>
      <c r="O43" s="490"/>
      <c r="P43" s="491"/>
      <c r="Q43" s="461">
        <f t="shared" si="21"/>
        <v>0</v>
      </c>
      <c r="R43" s="407">
        <f t="shared" si="22"/>
        <v>0</v>
      </c>
      <c r="S43" s="453">
        <f t="shared" si="23"/>
        <v>0</v>
      </c>
      <c r="T43" s="238"/>
      <c r="U43" s="23"/>
      <c r="V43" s="10" t="s">
        <v>8</v>
      </c>
      <c r="W43" s="10"/>
      <c r="X43" s="10"/>
      <c r="Y43" s="10"/>
      <c r="Z43" s="59" t="s">
        <v>8</v>
      </c>
      <c r="AA43" s="22"/>
      <c r="AB43" s="10"/>
      <c r="AC43" s="10"/>
      <c r="AD43" s="23"/>
      <c r="AE43" s="23"/>
      <c r="AF43" s="23"/>
      <c r="AG43" s="44"/>
      <c r="AH43" s="44"/>
      <c r="AI43" s="44"/>
      <c r="AJ43" s="23"/>
      <c r="AK43" s="23"/>
      <c r="AL43" s="27" t="s">
        <v>147</v>
      </c>
      <c r="AM43" s="23">
        <f t="shared" si="6"/>
        <v>0</v>
      </c>
      <c r="AN43" s="23"/>
      <c r="AO43" s="23"/>
      <c r="AP43" s="23">
        <f t="shared" si="7"/>
        <v>0</v>
      </c>
      <c r="AQ43" s="629" t="str">
        <f t="shared" si="10"/>
        <v xml:space="preserve"> </v>
      </c>
    </row>
    <row r="44" spans="1:43" ht="15" customHeight="1">
      <c r="A44" s="27" t="s">
        <v>149</v>
      </c>
      <c r="B44" s="806"/>
      <c r="C44" s="480"/>
      <c r="D44" s="302">
        <f t="shared" si="18"/>
        <v>0</v>
      </c>
      <c r="E44" s="498"/>
      <c r="F44" s="480"/>
      <c r="G44" s="480"/>
      <c r="H44" s="480"/>
      <c r="I44" s="501">
        <f t="shared" si="19"/>
        <v>0</v>
      </c>
      <c r="J44" s="480"/>
      <c r="K44" s="480"/>
      <c r="L44" s="480"/>
      <c r="M44" s="812">
        <f t="shared" si="20"/>
        <v>0</v>
      </c>
      <c r="N44" s="491"/>
      <c r="O44" s="490"/>
      <c r="P44" s="491"/>
      <c r="Q44" s="461">
        <f t="shared" si="21"/>
        <v>0</v>
      </c>
      <c r="R44" s="407">
        <f t="shared" si="22"/>
        <v>0</v>
      </c>
      <c r="S44" s="453">
        <f t="shared" si="23"/>
        <v>0</v>
      </c>
      <c r="T44" s="238"/>
      <c r="U44" s="23"/>
      <c r="V44" s="10" t="s">
        <v>459</v>
      </c>
      <c r="W44" s="10"/>
      <c r="X44" s="10"/>
      <c r="Y44" s="10"/>
      <c r="Z44" s="59">
        <f>Z38-SUM(Z40:Z42)</f>
        <v>0</v>
      </c>
      <c r="AA44" s="22"/>
      <c r="AB44" s="10"/>
      <c r="AC44" s="10"/>
      <c r="AD44" s="23"/>
      <c r="AE44" s="23"/>
      <c r="AF44" s="23"/>
      <c r="AG44" s="44"/>
      <c r="AH44" s="44"/>
      <c r="AI44" s="44"/>
      <c r="AJ44" s="23"/>
      <c r="AK44" s="23"/>
      <c r="AL44" s="27" t="s">
        <v>149</v>
      </c>
      <c r="AM44" s="23">
        <f t="shared" si="6"/>
        <v>0</v>
      </c>
      <c r="AN44" s="23"/>
      <c r="AO44" s="23"/>
      <c r="AP44" s="23">
        <f t="shared" si="7"/>
        <v>0</v>
      </c>
      <c r="AQ44" s="629" t="str">
        <f t="shared" si="10"/>
        <v xml:space="preserve"> </v>
      </c>
    </row>
    <row r="45" spans="1:43" ht="15" customHeight="1">
      <c r="A45" s="27" t="s">
        <v>152</v>
      </c>
      <c r="B45" s="806"/>
      <c r="C45" s="480"/>
      <c r="D45" s="302">
        <f t="shared" si="18"/>
        <v>0</v>
      </c>
      <c r="E45" s="498"/>
      <c r="F45" s="480"/>
      <c r="G45" s="480"/>
      <c r="H45" s="480"/>
      <c r="I45" s="501">
        <f t="shared" si="19"/>
        <v>0</v>
      </c>
      <c r="J45" s="480"/>
      <c r="K45" s="480"/>
      <c r="L45" s="480"/>
      <c r="M45" s="812">
        <f t="shared" si="20"/>
        <v>0</v>
      </c>
      <c r="N45" s="491"/>
      <c r="O45" s="490"/>
      <c r="P45" s="491"/>
      <c r="Q45" s="461">
        <f t="shared" si="21"/>
        <v>0</v>
      </c>
      <c r="R45" s="407">
        <f t="shared" si="22"/>
        <v>0</v>
      </c>
      <c r="S45" s="453">
        <f t="shared" si="23"/>
        <v>0</v>
      </c>
      <c r="T45" s="238"/>
      <c r="U45" s="23"/>
      <c r="V45" s="10"/>
      <c r="W45" s="10"/>
      <c r="X45" s="10"/>
      <c r="Y45" s="10"/>
      <c r="Z45" s="59"/>
      <c r="AA45" s="59"/>
      <c r="AB45" s="23"/>
      <c r="AC45" s="23"/>
      <c r="AD45" s="23"/>
      <c r="AE45" s="23"/>
      <c r="AF45" s="23"/>
      <c r="AG45" s="44"/>
      <c r="AH45" s="44"/>
      <c r="AI45" s="44"/>
      <c r="AJ45" s="23"/>
      <c r="AK45" s="23"/>
      <c r="AL45" s="27" t="s">
        <v>152</v>
      </c>
      <c r="AM45" s="23">
        <f t="shared" si="6"/>
        <v>0</v>
      </c>
      <c r="AN45" s="23"/>
      <c r="AO45" s="23"/>
      <c r="AP45" s="23">
        <f t="shared" si="7"/>
        <v>0</v>
      </c>
      <c r="AQ45" s="629" t="str">
        <f t="shared" si="10"/>
        <v xml:space="preserve"> </v>
      </c>
    </row>
    <row r="46" spans="1:43" ht="15" customHeight="1">
      <c r="A46" s="27" t="s">
        <v>153</v>
      </c>
      <c r="B46" s="806"/>
      <c r="C46" s="480"/>
      <c r="D46" s="302">
        <f t="shared" si="18"/>
        <v>0</v>
      </c>
      <c r="E46" s="498"/>
      <c r="F46" s="480"/>
      <c r="G46" s="480"/>
      <c r="H46" s="480"/>
      <c r="I46" s="501">
        <f t="shared" si="19"/>
        <v>0</v>
      </c>
      <c r="J46" s="480"/>
      <c r="K46" s="480"/>
      <c r="L46" s="480"/>
      <c r="M46" s="812">
        <f t="shared" si="20"/>
        <v>0</v>
      </c>
      <c r="N46" s="491"/>
      <c r="O46" s="490"/>
      <c r="P46" s="491"/>
      <c r="Q46" s="461">
        <f t="shared" si="21"/>
        <v>0</v>
      </c>
      <c r="R46" s="407">
        <f t="shared" si="22"/>
        <v>0</v>
      </c>
      <c r="S46" s="453">
        <f t="shared" si="23"/>
        <v>0</v>
      </c>
      <c r="T46" s="238"/>
      <c r="U46" s="23"/>
      <c r="V46" s="10" t="s">
        <v>460</v>
      </c>
      <c r="W46" s="10"/>
      <c r="X46" s="10"/>
      <c r="Y46" s="10"/>
      <c r="Z46" s="59"/>
      <c r="AA46" s="59"/>
      <c r="AB46" s="23"/>
      <c r="AC46" s="23"/>
      <c r="AD46" s="23"/>
      <c r="AE46" s="23"/>
      <c r="AF46" s="23"/>
      <c r="AG46" s="44"/>
      <c r="AH46" s="44"/>
      <c r="AI46" s="44"/>
      <c r="AJ46" s="23"/>
      <c r="AK46" s="23"/>
      <c r="AL46" s="27" t="s">
        <v>153</v>
      </c>
      <c r="AM46" s="23">
        <f t="shared" si="6"/>
        <v>0</v>
      </c>
      <c r="AN46" s="23"/>
      <c r="AO46" s="23"/>
      <c r="AP46" s="23">
        <f t="shared" si="7"/>
        <v>0</v>
      </c>
      <c r="AQ46" s="629" t="str">
        <f t="shared" si="10"/>
        <v xml:space="preserve"> </v>
      </c>
    </row>
    <row r="47" spans="1:43" ht="15" customHeight="1">
      <c r="A47" s="27" t="s">
        <v>157</v>
      </c>
      <c r="B47" s="806"/>
      <c r="C47" s="480"/>
      <c r="D47" s="302">
        <f t="shared" si="18"/>
        <v>0</v>
      </c>
      <c r="E47" s="498"/>
      <c r="F47" s="480"/>
      <c r="G47" s="480"/>
      <c r="H47" s="480"/>
      <c r="I47" s="501">
        <f t="shared" si="19"/>
        <v>0</v>
      </c>
      <c r="J47" s="480"/>
      <c r="K47" s="480"/>
      <c r="L47" s="480"/>
      <c r="M47" s="812">
        <f t="shared" si="20"/>
        <v>0</v>
      </c>
      <c r="N47" s="491"/>
      <c r="O47" s="490"/>
      <c r="P47" s="491"/>
      <c r="Q47" s="461">
        <f t="shared" si="21"/>
        <v>0</v>
      </c>
      <c r="R47" s="407">
        <f t="shared" si="22"/>
        <v>0</v>
      </c>
      <c r="S47" s="453">
        <f t="shared" si="23"/>
        <v>0</v>
      </c>
      <c r="T47" s="238"/>
      <c r="U47" s="23"/>
      <c r="V47" s="42" t="s">
        <v>148</v>
      </c>
      <c r="W47" s="10"/>
      <c r="X47" s="10"/>
      <c r="Y47" s="686" t="s">
        <v>657</v>
      </c>
      <c r="Z47" s="20">
        <f>+VERMTCH!D78</f>
        <v>0</v>
      </c>
      <c r="AD47" s="23"/>
      <c r="AE47" s="23"/>
      <c r="AF47" s="23"/>
      <c r="AG47" s="44"/>
      <c r="AH47" s="44"/>
      <c r="AI47" s="44"/>
      <c r="AJ47" s="23"/>
      <c r="AK47" s="23"/>
      <c r="AL47" s="27" t="s">
        <v>157</v>
      </c>
      <c r="AM47" s="23">
        <f t="shared" si="6"/>
        <v>0</v>
      </c>
      <c r="AN47" s="23"/>
      <c r="AO47" s="23"/>
      <c r="AP47" s="23">
        <f t="shared" si="7"/>
        <v>0</v>
      </c>
      <c r="AQ47" s="629" t="str">
        <f t="shared" si="10"/>
        <v xml:space="preserve"> </v>
      </c>
    </row>
    <row r="48" spans="1:43" ht="15" customHeight="1">
      <c r="A48" s="27" t="s">
        <v>330</v>
      </c>
      <c r="B48" s="806"/>
      <c r="C48" s="480"/>
      <c r="D48" s="302">
        <f t="shared" si="18"/>
        <v>0</v>
      </c>
      <c r="E48" s="498"/>
      <c r="F48" s="480"/>
      <c r="G48" s="480"/>
      <c r="H48" s="480"/>
      <c r="I48" s="501">
        <f t="shared" si="19"/>
        <v>0</v>
      </c>
      <c r="J48" s="480"/>
      <c r="K48" s="480"/>
      <c r="L48" s="480"/>
      <c r="M48" s="812">
        <f t="shared" si="20"/>
        <v>0</v>
      </c>
      <c r="N48" s="491"/>
      <c r="O48" s="490"/>
      <c r="P48" s="491"/>
      <c r="Q48" s="461">
        <f t="shared" si="21"/>
        <v>0</v>
      </c>
      <c r="R48" s="407">
        <f t="shared" si="22"/>
        <v>0</v>
      </c>
      <c r="S48" s="453">
        <f t="shared" si="23"/>
        <v>0</v>
      </c>
      <c r="T48" s="238"/>
      <c r="U48" s="23"/>
      <c r="V48" s="42" t="s">
        <v>453</v>
      </c>
      <c r="W48" s="10"/>
      <c r="X48" s="10"/>
      <c r="Y48" s="686" t="s">
        <v>677</v>
      </c>
      <c r="Z48" s="20">
        <f>IF(VERMTCH!D81&lt;VERMTCH!D78+VERMTCH!D79,VERMTCH!D81,VERMTCH!D79)</f>
        <v>0</v>
      </c>
      <c r="AA48" s="69"/>
      <c r="AB48" s="23"/>
      <c r="AC48" s="23"/>
      <c r="AD48" s="23"/>
      <c r="AE48" s="23"/>
      <c r="AF48" s="23"/>
      <c r="AG48" s="44"/>
      <c r="AH48" s="44"/>
      <c r="AI48" s="44"/>
      <c r="AJ48" s="23"/>
      <c r="AK48" s="23"/>
      <c r="AL48" s="27" t="s">
        <v>330</v>
      </c>
      <c r="AM48" s="23">
        <f t="shared" si="6"/>
        <v>0</v>
      </c>
      <c r="AN48" s="23"/>
      <c r="AO48" s="23"/>
      <c r="AP48" s="23">
        <f t="shared" si="7"/>
        <v>0</v>
      </c>
      <c r="AQ48" s="629" t="str">
        <f t="shared" si="10"/>
        <v xml:space="preserve"> </v>
      </c>
    </row>
    <row r="49" spans="1:43" ht="15" customHeight="1">
      <c r="A49" s="27" t="s">
        <v>160</v>
      </c>
      <c r="B49" s="806"/>
      <c r="C49" s="480"/>
      <c r="D49" s="302">
        <f t="shared" si="18"/>
        <v>0</v>
      </c>
      <c r="E49" s="498"/>
      <c r="F49" s="480"/>
      <c r="G49" s="480"/>
      <c r="H49" s="480"/>
      <c r="I49" s="501">
        <f t="shared" si="19"/>
        <v>0</v>
      </c>
      <c r="J49" s="480"/>
      <c r="K49" s="480"/>
      <c r="L49" s="480"/>
      <c r="M49" s="812">
        <f t="shared" si="20"/>
        <v>0</v>
      </c>
      <c r="N49" s="491"/>
      <c r="O49" s="490"/>
      <c r="P49" s="491"/>
      <c r="Q49" s="461">
        <f t="shared" si="21"/>
        <v>0</v>
      </c>
      <c r="R49" s="407">
        <f t="shared" si="22"/>
        <v>0</v>
      </c>
      <c r="S49" s="453">
        <f t="shared" si="23"/>
        <v>0</v>
      </c>
      <c r="T49" s="238"/>
      <c r="U49" s="23"/>
      <c r="V49" s="23" t="s">
        <v>150</v>
      </c>
      <c r="W49" s="10"/>
      <c r="X49" s="10"/>
      <c r="Y49" s="686" t="s">
        <v>713</v>
      </c>
      <c r="Z49" s="43">
        <f>IF(VERMTCH!D87&lt;VERMTCH!D85,VERMTCH!D87,VERMTCH!D85)</f>
        <v>0</v>
      </c>
      <c r="AA49" s="22"/>
      <c r="AB49" s="10"/>
      <c r="AC49" s="10"/>
      <c r="AD49" s="23"/>
      <c r="AE49" s="23"/>
      <c r="AF49" s="23"/>
      <c r="AG49" s="44"/>
      <c r="AH49" s="44"/>
      <c r="AI49" s="44"/>
      <c r="AJ49" s="23"/>
      <c r="AK49" s="23"/>
      <c r="AL49" s="27" t="s">
        <v>160</v>
      </c>
      <c r="AM49" s="23">
        <f t="shared" si="6"/>
        <v>0</v>
      </c>
      <c r="AN49" s="23"/>
      <c r="AO49" s="23"/>
      <c r="AP49" s="23">
        <f t="shared" si="7"/>
        <v>0</v>
      </c>
      <c r="AQ49" s="629" t="str">
        <f t="shared" si="10"/>
        <v xml:space="preserve"> </v>
      </c>
    </row>
    <row r="50" spans="1:43" ht="15" customHeight="1">
      <c r="A50" s="27" t="s">
        <v>162</v>
      </c>
      <c r="B50" s="806"/>
      <c r="C50" s="480"/>
      <c r="D50" s="302">
        <f t="shared" si="18"/>
        <v>0</v>
      </c>
      <c r="E50" s="498"/>
      <c r="F50" s="480"/>
      <c r="G50" s="480"/>
      <c r="H50" s="480"/>
      <c r="I50" s="501">
        <f t="shared" si="19"/>
        <v>0</v>
      </c>
      <c r="J50" s="480"/>
      <c r="K50" s="480"/>
      <c r="L50" s="480"/>
      <c r="M50" s="812">
        <f t="shared" si="20"/>
        <v>0</v>
      </c>
      <c r="N50" s="491"/>
      <c r="O50" s="490"/>
      <c r="P50" s="491"/>
      <c r="Q50" s="461">
        <f t="shared" si="21"/>
        <v>0</v>
      </c>
      <c r="R50" s="407">
        <f t="shared" si="22"/>
        <v>0</v>
      </c>
      <c r="S50" s="453">
        <f t="shared" si="23"/>
        <v>0</v>
      </c>
      <c r="T50" s="238"/>
      <c r="U50" s="23"/>
      <c r="V50" s="10" t="s">
        <v>151</v>
      </c>
      <c r="W50" s="10"/>
      <c r="X50" s="10"/>
      <c r="Y50" s="686" t="s">
        <v>713</v>
      </c>
      <c r="Z50" s="43">
        <f>IF(VERMTCH!D91&lt;0,0,VERMTCH!D91)</f>
        <v>0</v>
      </c>
      <c r="AA50" s="22">
        <f>SUM(Z47:Z50)</f>
        <v>0</v>
      </c>
      <c r="AB50" s="10"/>
      <c r="AC50" s="10"/>
      <c r="AD50" s="23"/>
      <c r="AE50" s="23"/>
      <c r="AF50" s="44"/>
      <c r="AG50" s="44"/>
      <c r="AH50" s="44"/>
      <c r="AI50" s="44"/>
      <c r="AJ50" s="23"/>
      <c r="AK50" s="23"/>
      <c r="AL50" s="27" t="s">
        <v>162</v>
      </c>
      <c r="AM50" s="23">
        <f t="shared" si="6"/>
        <v>0</v>
      </c>
      <c r="AN50" s="23"/>
      <c r="AO50" s="23"/>
      <c r="AP50" s="23">
        <f t="shared" si="7"/>
        <v>0</v>
      </c>
      <c r="AQ50" s="629" t="str">
        <f t="shared" si="10"/>
        <v xml:space="preserve"> </v>
      </c>
    </row>
    <row r="51" spans="1:43" ht="15" customHeight="1">
      <c r="A51" s="27" t="s">
        <v>164</v>
      </c>
      <c r="B51" s="806"/>
      <c r="C51" s="480"/>
      <c r="D51" s="302">
        <f t="shared" si="18"/>
        <v>0</v>
      </c>
      <c r="E51" s="498"/>
      <c r="F51" s="480"/>
      <c r="G51" s="480"/>
      <c r="H51" s="480"/>
      <c r="I51" s="501">
        <f t="shared" si="19"/>
        <v>0</v>
      </c>
      <c r="J51" s="480"/>
      <c r="K51" s="480"/>
      <c r="L51" s="480"/>
      <c r="M51" s="812">
        <f t="shared" si="20"/>
        <v>0</v>
      </c>
      <c r="N51" s="491"/>
      <c r="O51" s="490"/>
      <c r="P51" s="491"/>
      <c r="Q51" s="461">
        <f t="shared" si="21"/>
        <v>0</v>
      </c>
      <c r="R51" s="407">
        <f t="shared" si="22"/>
        <v>0</v>
      </c>
      <c r="S51" s="453">
        <f t="shared" si="23"/>
        <v>0</v>
      </c>
      <c r="T51" s="238"/>
      <c r="U51" s="23"/>
      <c r="V51" s="10"/>
      <c r="W51" s="10"/>
      <c r="X51" s="10"/>
      <c r="Y51" s="10"/>
      <c r="Z51" s="42"/>
      <c r="AA51" s="70"/>
      <c r="AB51" s="10"/>
      <c r="AC51" s="10"/>
      <c r="AD51" s="23"/>
      <c r="AE51" s="23"/>
      <c r="AF51" s="44"/>
      <c r="AG51" s="44"/>
      <c r="AH51" s="44"/>
      <c r="AI51" s="44"/>
      <c r="AJ51" s="23"/>
      <c r="AK51" s="23"/>
      <c r="AL51" s="27" t="s">
        <v>164</v>
      </c>
      <c r="AM51" s="23">
        <f t="shared" si="6"/>
        <v>0</v>
      </c>
      <c r="AN51" s="23"/>
      <c r="AO51" s="23"/>
      <c r="AP51" s="23">
        <f t="shared" si="7"/>
        <v>0</v>
      </c>
      <c r="AQ51" s="629" t="str">
        <f t="shared" si="10"/>
        <v xml:space="preserve"> </v>
      </c>
    </row>
    <row r="52" spans="1:43" ht="15" customHeight="1">
      <c r="A52" s="27" t="s">
        <v>166</v>
      </c>
      <c r="B52" s="806"/>
      <c r="C52" s="480"/>
      <c r="D52" s="302">
        <f t="shared" si="18"/>
        <v>0</v>
      </c>
      <c r="E52" s="498"/>
      <c r="F52" s="480"/>
      <c r="G52" s="480"/>
      <c r="H52" s="480"/>
      <c r="I52" s="501">
        <f t="shared" si="19"/>
        <v>0</v>
      </c>
      <c r="J52" s="480"/>
      <c r="K52" s="480"/>
      <c r="L52" s="480"/>
      <c r="M52" s="812">
        <f t="shared" si="20"/>
        <v>0</v>
      </c>
      <c r="N52" s="491"/>
      <c r="O52" s="490"/>
      <c r="P52" s="491"/>
      <c r="Q52" s="461">
        <f t="shared" si="21"/>
        <v>0</v>
      </c>
      <c r="R52" s="407">
        <f t="shared" si="22"/>
        <v>0</v>
      </c>
      <c r="S52" s="453">
        <f t="shared" si="23"/>
        <v>0</v>
      </c>
      <c r="T52" s="238"/>
      <c r="U52" s="23"/>
      <c r="V52" s="23" t="s">
        <v>154</v>
      </c>
      <c r="W52" s="50" t="s">
        <v>59</v>
      </c>
      <c r="X52" s="50"/>
      <c r="Y52" s="50" t="s">
        <v>156</v>
      </c>
      <c r="Z52" s="23"/>
      <c r="AA52" s="23"/>
      <c r="AB52" s="10"/>
      <c r="AC52" s="10"/>
      <c r="AD52" s="23"/>
      <c r="AE52" s="23"/>
      <c r="AF52" s="44"/>
      <c r="AG52" s="44"/>
      <c r="AH52" s="44"/>
      <c r="AI52" s="44"/>
      <c r="AJ52" s="23"/>
      <c r="AK52" s="23"/>
      <c r="AL52" s="27" t="s">
        <v>166</v>
      </c>
      <c r="AM52" s="23">
        <f t="shared" si="6"/>
        <v>0</v>
      </c>
      <c r="AN52" s="23"/>
      <c r="AO52" s="23"/>
      <c r="AP52" s="23">
        <f t="shared" si="7"/>
        <v>0</v>
      </c>
      <c r="AQ52" s="629" t="str">
        <f t="shared" si="10"/>
        <v xml:space="preserve"> </v>
      </c>
    </row>
    <row r="53" spans="1:43" ht="15" customHeight="1">
      <c r="A53" s="27" t="s">
        <v>167</v>
      </c>
      <c r="B53" s="806"/>
      <c r="C53" s="480"/>
      <c r="D53" s="302">
        <f t="shared" si="18"/>
        <v>0</v>
      </c>
      <c r="E53" s="498"/>
      <c r="F53" s="480"/>
      <c r="G53" s="480"/>
      <c r="H53" s="480"/>
      <c r="I53" s="501">
        <f t="shared" si="19"/>
        <v>0</v>
      </c>
      <c r="J53" s="480"/>
      <c r="K53" s="480"/>
      <c r="L53" s="480"/>
      <c r="M53" s="812">
        <f t="shared" si="20"/>
        <v>0</v>
      </c>
      <c r="N53" s="491"/>
      <c r="O53" s="490"/>
      <c r="P53" s="491"/>
      <c r="Q53" s="461">
        <f t="shared" si="21"/>
        <v>0</v>
      </c>
      <c r="R53" s="407">
        <f t="shared" si="22"/>
        <v>0</v>
      </c>
      <c r="S53" s="453">
        <f t="shared" si="23"/>
        <v>0</v>
      </c>
      <c r="T53" s="238"/>
      <c r="U53" s="23"/>
      <c r="V53" s="50" t="s">
        <v>158</v>
      </c>
      <c r="W53" s="71">
        <f>M16</f>
        <v>0</v>
      </c>
      <c r="X53" s="71"/>
      <c r="Y53" s="71">
        <f>+C16</f>
        <v>0</v>
      </c>
      <c r="Z53" s="72"/>
      <c r="AA53" s="23"/>
      <c r="AB53" s="10"/>
      <c r="AC53" s="10"/>
      <c r="AD53" s="23"/>
      <c r="AE53" s="23"/>
      <c r="AF53" s="44"/>
      <c r="AG53" s="44"/>
      <c r="AH53" s="44"/>
      <c r="AI53" s="44"/>
      <c r="AJ53" s="23"/>
      <c r="AK53" s="23"/>
      <c r="AL53" s="27" t="s">
        <v>167</v>
      </c>
      <c r="AM53" s="23">
        <f t="shared" si="6"/>
        <v>0</v>
      </c>
      <c r="AN53" s="23"/>
      <c r="AO53" s="23"/>
      <c r="AP53" s="23">
        <f t="shared" si="7"/>
        <v>0</v>
      </c>
      <c r="AQ53" s="629" t="str">
        <f t="shared" si="10"/>
        <v xml:space="preserve"> </v>
      </c>
    </row>
    <row r="54" spans="1:43" ht="15" customHeight="1">
      <c r="A54" s="27" t="s">
        <v>168</v>
      </c>
      <c r="B54" s="806"/>
      <c r="C54" s="480"/>
      <c r="D54" s="302">
        <f t="shared" si="18"/>
        <v>0</v>
      </c>
      <c r="E54" s="498"/>
      <c r="F54" s="480"/>
      <c r="G54" s="480"/>
      <c r="H54" s="480"/>
      <c r="I54" s="501">
        <f t="shared" si="19"/>
        <v>0</v>
      </c>
      <c r="J54" s="480"/>
      <c r="K54" s="480"/>
      <c r="L54" s="480"/>
      <c r="M54" s="812">
        <f t="shared" si="20"/>
        <v>0</v>
      </c>
      <c r="N54" s="491"/>
      <c r="O54" s="490"/>
      <c r="P54" s="491"/>
      <c r="Q54" s="461">
        <f t="shared" si="21"/>
        <v>0</v>
      </c>
      <c r="R54" s="407">
        <f t="shared" si="22"/>
        <v>0</v>
      </c>
      <c r="S54" s="453">
        <f t="shared" si="23"/>
        <v>0</v>
      </c>
      <c r="T54" s="238"/>
      <c r="U54" s="23"/>
      <c r="V54" s="50" t="s">
        <v>159</v>
      </c>
      <c r="W54" s="71">
        <f>M28</f>
        <v>0</v>
      </c>
      <c r="X54" s="71"/>
      <c r="Y54" s="71">
        <f>+C28</f>
        <v>0</v>
      </c>
      <c r="Z54" s="73"/>
      <c r="AA54" s="23"/>
      <c r="AB54" s="10"/>
      <c r="AC54" s="10"/>
      <c r="AD54" s="10"/>
      <c r="AE54" s="44"/>
      <c r="AF54" s="44"/>
      <c r="AG54" s="44"/>
      <c r="AH54" s="44"/>
      <c r="AI54" s="44"/>
      <c r="AJ54" s="23"/>
      <c r="AK54" s="23"/>
      <c r="AL54" s="27" t="s">
        <v>168</v>
      </c>
      <c r="AM54" s="23">
        <f t="shared" si="6"/>
        <v>0</v>
      </c>
      <c r="AN54" s="23"/>
      <c r="AO54" s="23"/>
      <c r="AP54" s="23">
        <f t="shared" si="7"/>
        <v>0</v>
      </c>
      <c r="AQ54" s="629" t="str">
        <f t="shared" si="10"/>
        <v xml:space="preserve"> </v>
      </c>
    </row>
    <row r="55" spans="1:43" ht="15" customHeight="1" thickBot="1">
      <c r="A55" s="27" t="s">
        <v>169</v>
      </c>
      <c r="B55" s="806"/>
      <c r="C55" s="480"/>
      <c r="D55" s="302">
        <f t="shared" si="18"/>
        <v>0</v>
      </c>
      <c r="E55" s="498"/>
      <c r="F55" s="480"/>
      <c r="G55" s="480"/>
      <c r="H55" s="480"/>
      <c r="I55" s="501">
        <f t="shared" si="19"/>
        <v>0</v>
      </c>
      <c r="J55" s="480"/>
      <c r="K55" s="480"/>
      <c r="L55" s="480"/>
      <c r="M55" s="812">
        <f t="shared" si="20"/>
        <v>0</v>
      </c>
      <c r="N55" s="491"/>
      <c r="O55" s="496"/>
      <c r="P55" s="497"/>
      <c r="Q55" s="462">
        <f t="shared" si="21"/>
        <v>0</v>
      </c>
      <c r="R55" s="409">
        <f t="shared" si="22"/>
        <v>0</v>
      </c>
      <c r="S55" s="454">
        <f t="shared" si="23"/>
        <v>0</v>
      </c>
      <c r="T55" s="238"/>
      <c r="U55" s="23"/>
      <c r="V55" s="50" t="s">
        <v>161</v>
      </c>
      <c r="W55" s="71">
        <f>M31</f>
        <v>0</v>
      </c>
      <c r="X55" s="71"/>
      <c r="Y55" s="71">
        <f>+C31</f>
        <v>0</v>
      </c>
      <c r="Z55" s="73"/>
      <c r="AA55" s="23"/>
      <c r="AB55" s="10"/>
      <c r="AC55" s="10"/>
      <c r="AD55" s="10"/>
      <c r="AE55" s="44"/>
      <c r="AF55" s="44"/>
      <c r="AG55" s="44"/>
      <c r="AH55" s="44"/>
      <c r="AI55" s="44"/>
      <c r="AJ55" s="23"/>
      <c r="AK55" s="23"/>
      <c r="AL55" s="27" t="s">
        <v>169</v>
      </c>
      <c r="AM55" s="23">
        <f t="shared" si="6"/>
        <v>0</v>
      </c>
      <c r="AN55" s="23"/>
      <c r="AO55" s="23"/>
      <c r="AP55" s="23">
        <f t="shared" si="7"/>
        <v>0</v>
      </c>
      <c r="AQ55" s="629" t="str">
        <f t="shared" si="10"/>
        <v xml:space="preserve"> </v>
      </c>
    </row>
    <row r="56" spans="1:43">
      <c r="A56" s="236" t="s">
        <v>170</v>
      </c>
      <c r="B56" s="484">
        <f>SUM(B31:B55)</f>
        <v>0</v>
      </c>
      <c r="C56" s="484">
        <f>SUM(C31:C55)</f>
        <v>0</v>
      </c>
      <c r="D56" s="298"/>
      <c r="E56" s="660">
        <f>SUM(E31:E55)</f>
        <v>0</v>
      </c>
      <c r="F56" s="484">
        <f>SUM(F31:F55)</f>
        <v>0</v>
      </c>
      <c r="G56" s="484">
        <f>SUM(G31:G55)</f>
        <v>0</v>
      </c>
      <c r="H56" s="484">
        <f>SUM(H31:H55)</f>
        <v>0</v>
      </c>
      <c r="I56" s="484">
        <f>SUM(I31:I55)</f>
        <v>0</v>
      </c>
      <c r="J56" s="484">
        <f t="shared" ref="J56:P56" si="26">SUM(J31:J55)</f>
        <v>0</v>
      </c>
      <c r="K56" s="484">
        <f t="shared" si="26"/>
        <v>0</v>
      </c>
      <c r="L56" s="484">
        <f t="shared" si="26"/>
        <v>0</v>
      </c>
      <c r="M56" s="484">
        <f t="shared" si="26"/>
        <v>0</v>
      </c>
      <c r="N56" s="484">
        <f t="shared" si="26"/>
        <v>0</v>
      </c>
      <c r="O56" s="484">
        <f t="shared" si="26"/>
        <v>0</v>
      </c>
      <c r="P56" s="484">
        <f t="shared" si="26"/>
        <v>0</v>
      </c>
      <c r="Q56" s="376"/>
      <c r="R56" s="237"/>
      <c r="S56" s="237"/>
      <c r="T56" s="65"/>
      <c r="U56" s="23"/>
      <c r="V56" s="50" t="s">
        <v>163</v>
      </c>
      <c r="W56" s="71">
        <f>M56-W55</f>
        <v>0</v>
      </c>
      <c r="X56" s="71"/>
      <c r="Y56" s="71">
        <f>+C56-C31</f>
        <v>0</v>
      </c>
      <c r="Z56" s="72"/>
      <c r="AA56" s="23"/>
      <c r="AB56" s="10"/>
      <c r="AC56" s="10"/>
      <c r="AD56" s="10"/>
      <c r="AE56" s="44"/>
      <c r="AF56" s="44"/>
      <c r="AG56" s="44"/>
      <c r="AH56" s="44"/>
      <c r="AI56" s="44"/>
      <c r="AJ56" s="23"/>
      <c r="AK56" s="23"/>
      <c r="AL56" s="27" t="s">
        <v>170</v>
      </c>
      <c r="AM56" s="23">
        <f t="shared" si="6"/>
        <v>0</v>
      </c>
      <c r="AN56" s="23"/>
      <c r="AO56" s="23">
        <f>SUM(AO31:AO55)</f>
        <v>0</v>
      </c>
      <c r="AP56" s="23">
        <f t="shared" si="7"/>
        <v>0</v>
      </c>
      <c r="AQ56" s="629" t="str">
        <f t="shared" si="10"/>
        <v xml:space="preserve"> </v>
      </c>
    </row>
    <row r="57" spans="1:43">
      <c r="A57" s="4"/>
      <c r="B57" s="485"/>
      <c r="C57" s="129"/>
      <c r="D57" s="297"/>
      <c r="E57" s="129"/>
      <c r="F57" s="129"/>
      <c r="G57" s="129"/>
      <c r="H57" s="129"/>
      <c r="I57" s="129" t="s">
        <v>8</v>
      </c>
      <c r="J57" s="129"/>
      <c r="K57" s="129"/>
      <c r="L57" s="129"/>
      <c r="M57" s="129"/>
      <c r="N57" s="129"/>
      <c r="O57" s="129"/>
      <c r="P57" s="129"/>
      <c r="Q57" s="23"/>
      <c r="R57" s="23"/>
      <c r="S57" s="23"/>
      <c r="T57" s="23"/>
      <c r="U57" s="23"/>
      <c r="V57" s="23" t="s">
        <v>165</v>
      </c>
      <c r="W57" s="74">
        <f>SUM(W53:W56)</f>
        <v>0</v>
      </c>
      <c r="X57" s="74"/>
      <c r="Y57" s="74">
        <f>SUM(Y53:Y56)</f>
        <v>0</v>
      </c>
      <c r="Z57" s="74" t="s">
        <v>8</v>
      </c>
      <c r="AA57" s="57"/>
      <c r="AB57" s="10"/>
      <c r="AC57" s="10"/>
      <c r="AD57" s="10"/>
      <c r="AE57" s="44"/>
      <c r="AF57" s="44"/>
      <c r="AG57" s="44"/>
      <c r="AH57" s="44"/>
      <c r="AI57" s="44"/>
      <c r="AJ57" s="23"/>
      <c r="AK57" s="23"/>
      <c r="AM57" s="23">
        <f t="shared" si="6"/>
        <v>0</v>
      </c>
      <c r="AN57" s="23"/>
      <c r="AO57" s="23"/>
      <c r="AP57" s="23">
        <f t="shared" si="7"/>
        <v>0</v>
      </c>
      <c r="AQ57" s="629" t="str">
        <f t="shared" si="10"/>
        <v xml:space="preserve"> </v>
      </c>
    </row>
    <row r="58" spans="1:43">
      <c r="A58" s="4"/>
      <c r="B58" s="486"/>
      <c r="C58" s="386"/>
      <c r="D58" s="65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506"/>
      <c r="P58" s="506"/>
      <c r="Q58" s="248"/>
      <c r="R58" s="65"/>
      <c r="S58" s="65"/>
      <c r="T58" s="65"/>
      <c r="U58" s="23"/>
      <c r="V58" s="27" t="s">
        <v>463</v>
      </c>
      <c r="X58" s="74"/>
      <c r="Y58" s="554">
        <f>+N59</f>
        <v>0</v>
      </c>
      <c r="Z58" s="74" t="s">
        <v>8</v>
      </c>
      <c r="AA58" s="57"/>
      <c r="AB58" s="10"/>
      <c r="AC58" s="10"/>
      <c r="AD58" s="44"/>
      <c r="AE58" s="44"/>
      <c r="AF58" s="44"/>
      <c r="AG58" s="44"/>
      <c r="AH58" s="44"/>
      <c r="AI58" s="44"/>
      <c r="AJ58" s="23"/>
      <c r="AK58" s="23"/>
      <c r="AM58" s="23">
        <f t="shared" si="6"/>
        <v>0</v>
      </c>
      <c r="AN58" s="23"/>
      <c r="AO58" s="23"/>
      <c r="AP58" s="23">
        <f t="shared" si="7"/>
        <v>0</v>
      </c>
      <c r="AQ58" s="629" t="str">
        <f t="shared" si="10"/>
        <v xml:space="preserve"> </v>
      </c>
    </row>
    <row r="59" spans="1:43" ht="13.5" thickBot="1">
      <c r="A59" s="51" t="s">
        <v>171</v>
      </c>
      <c r="B59" s="487">
        <f>B16+B28+B56</f>
        <v>0</v>
      </c>
      <c r="C59" s="487">
        <f>C16+C28+C56</f>
        <v>0</v>
      </c>
      <c r="D59" s="241"/>
      <c r="E59" s="507">
        <f t="shared" ref="E59:N59" si="27">E16+E28+E56</f>
        <v>0</v>
      </c>
      <c r="F59" s="507">
        <f t="shared" si="27"/>
        <v>0</v>
      </c>
      <c r="G59" s="507">
        <f t="shared" si="27"/>
        <v>0</v>
      </c>
      <c r="H59" s="507">
        <f t="shared" si="27"/>
        <v>0</v>
      </c>
      <c r="I59" s="507">
        <f t="shared" si="27"/>
        <v>0</v>
      </c>
      <c r="J59" s="507">
        <f t="shared" si="27"/>
        <v>0</v>
      </c>
      <c r="K59" s="507">
        <f t="shared" si="27"/>
        <v>0</v>
      </c>
      <c r="L59" s="507">
        <f t="shared" si="27"/>
        <v>0</v>
      </c>
      <c r="M59" s="507">
        <f t="shared" si="27"/>
        <v>0</v>
      </c>
      <c r="N59" s="507">
        <f t="shared" si="27"/>
        <v>0</v>
      </c>
      <c r="O59" s="508"/>
      <c r="P59" s="508"/>
      <c r="Q59" s="249"/>
      <c r="R59" s="63"/>
      <c r="S59" s="63"/>
      <c r="T59" s="63"/>
      <c r="U59" s="23"/>
      <c r="V59" s="76"/>
      <c r="X59" s="23"/>
      <c r="Y59" s="23"/>
      <c r="Z59" s="74" t="s">
        <v>8</v>
      </c>
      <c r="AA59" s="23"/>
      <c r="AB59" s="10"/>
      <c r="AC59" s="10"/>
      <c r="AD59" s="70"/>
      <c r="AE59" s="42"/>
      <c r="AF59" s="42"/>
      <c r="AG59" s="44"/>
      <c r="AH59" s="44"/>
      <c r="AI59" s="44"/>
      <c r="AJ59" s="23"/>
      <c r="AK59" s="23"/>
      <c r="AL59" s="27" t="s">
        <v>171</v>
      </c>
      <c r="AM59" s="23">
        <f t="shared" si="6"/>
        <v>0</v>
      </c>
      <c r="AN59" s="23"/>
      <c r="AO59" s="23">
        <f>+AO56+AO28+AO16</f>
        <v>0</v>
      </c>
      <c r="AP59" s="23">
        <f t="shared" si="7"/>
        <v>0</v>
      </c>
      <c r="AQ59" s="629" t="str">
        <f t="shared" si="10"/>
        <v xml:space="preserve"> </v>
      </c>
    </row>
    <row r="60" spans="1:43" ht="13.5" thickTop="1">
      <c r="B60" s="126"/>
      <c r="C60" s="129"/>
      <c r="D60" s="23"/>
      <c r="E60" s="129"/>
      <c r="F60" s="129"/>
      <c r="G60" s="129"/>
      <c r="H60" s="509" t="s">
        <v>8</v>
      </c>
      <c r="I60" s="129" t="s">
        <v>8</v>
      </c>
      <c r="J60" s="129"/>
      <c r="K60" s="129"/>
      <c r="L60" s="129"/>
      <c r="M60" s="129"/>
      <c r="N60" s="129"/>
      <c r="O60" s="129"/>
      <c r="P60" s="129"/>
      <c r="Q60" s="23"/>
      <c r="R60" s="23"/>
      <c r="S60" s="23"/>
      <c r="T60" s="23"/>
      <c r="U60" s="23"/>
      <c r="V60" s="134"/>
      <c r="X60" s="23"/>
      <c r="Y60" s="23"/>
      <c r="Z60" s="74" t="s">
        <v>8</v>
      </c>
      <c r="AA60" s="23"/>
      <c r="AB60" s="42"/>
      <c r="AC60" s="42"/>
      <c r="AD60" s="70"/>
      <c r="AE60" s="42"/>
      <c r="AF60" s="42"/>
      <c r="AG60" s="44"/>
      <c r="AH60" s="44"/>
      <c r="AI60" s="44"/>
      <c r="AJ60" s="23"/>
      <c r="AK60" s="23"/>
      <c r="AL60" s="23"/>
      <c r="AM60" s="23"/>
      <c r="AN60" s="23"/>
      <c r="AO60" s="23"/>
      <c r="AP60" s="23"/>
      <c r="AQ60" s="629" t="str">
        <f t="shared" si="10"/>
        <v xml:space="preserve"> </v>
      </c>
    </row>
    <row r="61" spans="1:43">
      <c r="A61" s="27" t="s">
        <v>172</v>
      </c>
      <c r="B61" s="71"/>
      <c r="D61" s="339" t="s">
        <v>158</v>
      </c>
      <c r="E61" s="78">
        <f>IF(VERMTCH!D12=0,0,M16/VERMTCH!D12)</f>
        <v>0</v>
      </c>
      <c r="F61" s="27" t="s">
        <v>402</v>
      </c>
      <c r="V61" s="23"/>
      <c r="X61" s="23"/>
      <c r="Y61" s="23"/>
      <c r="Z61" s="74" t="s">
        <v>8</v>
      </c>
      <c r="AA61" s="57"/>
      <c r="AB61" s="42"/>
      <c r="AC61" s="42"/>
      <c r="AD61" s="59"/>
      <c r="AE61" s="19"/>
      <c r="AF61" s="19"/>
      <c r="AG61" s="40"/>
      <c r="AH61" s="40"/>
      <c r="AI61" s="40"/>
    </row>
    <row r="62" spans="1:43">
      <c r="A62" s="27" t="s">
        <v>173</v>
      </c>
      <c r="B62" s="71"/>
      <c r="D62" s="339" t="s">
        <v>174</v>
      </c>
      <c r="E62" s="78">
        <f>IF(VERMTCH!D12=0,0,M28/VERMTCH!D12)</f>
        <v>0</v>
      </c>
      <c r="F62" s="27" t="s">
        <v>552</v>
      </c>
      <c r="AB62" s="19"/>
      <c r="AC62" s="19"/>
      <c r="AD62" s="59"/>
      <c r="AE62" s="19"/>
      <c r="AF62" s="19"/>
      <c r="AG62" s="40"/>
      <c r="AH62" s="40"/>
      <c r="AI62" s="40"/>
    </row>
    <row r="63" spans="1:43">
      <c r="B63" s="71"/>
      <c r="D63" s="339" t="s">
        <v>161</v>
      </c>
      <c r="E63" s="78">
        <f>IF(VERMTCH!D12=0,0,M31/VERMTCH!D12)</f>
        <v>0</v>
      </c>
      <c r="F63" s="347" t="s">
        <v>404</v>
      </c>
      <c r="W63" s="74" t="s">
        <v>8</v>
      </c>
      <c r="X63" s="23"/>
      <c r="Y63" s="23"/>
      <c r="Z63" s="23"/>
      <c r="AA63" s="57"/>
      <c r="AB63" s="19"/>
      <c r="AC63" s="19"/>
      <c r="AD63" s="59"/>
      <c r="AE63" s="19"/>
      <c r="AF63" s="19"/>
      <c r="AG63" s="40"/>
      <c r="AH63" s="40"/>
      <c r="AI63" s="40"/>
    </row>
    <row r="64" spans="1:43">
      <c r="A64" s="889"/>
      <c r="B64" s="71"/>
      <c r="D64" s="339" t="s">
        <v>175</v>
      </c>
      <c r="E64" s="78">
        <f>IF(VERMTCH!D12=0,0,(M16+M28+M31)/VERMTCH!D12)</f>
        <v>0</v>
      </c>
      <c r="F64" s="27" t="s">
        <v>551</v>
      </c>
      <c r="G64" s="340" t="s">
        <v>405</v>
      </c>
      <c r="V64" s="40"/>
      <c r="W64" s="40"/>
      <c r="X64" s="40"/>
      <c r="Y64" s="40"/>
      <c r="Z64" s="40"/>
      <c r="AA64" s="40"/>
      <c r="AB64" s="19"/>
      <c r="AC64" s="19"/>
      <c r="AD64" s="59"/>
      <c r="AE64" s="19"/>
      <c r="AF64" s="19"/>
      <c r="AG64" s="40"/>
      <c r="AH64" s="40"/>
      <c r="AI64" s="40"/>
    </row>
    <row r="65" spans="1:35">
      <c r="A65" s="984"/>
      <c r="V65" s="40"/>
      <c r="W65" s="40"/>
      <c r="X65" s="40"/>
      <c r="Y65" s="40"/>
      <c r="Z65" s="40"/>
      <c r="AA65" s="40"/>
      <c r="AB65" s="19"/>
      <c r="AC65" s="19"/>
      <c r="AD65" s="59"/>
      <c r="AE65" s="19"/>
      <c r="AF65" s="59"/>
      <c r="AG65" s="40"/>
      <c r="AH65" s="40"/>
      <c r="AI65" s="40"/>
    </row>
    <row r="66" spans="1:35">
      <c r="A66" s="134"/>
      <c r="V66" s="40"/>
      <c r="W66" s="40"/>
      <c r="X66" s="40"/>
      <c r="Y66" s="40"/>
      <c r="Z66" s="40"/>
      <c r="AA66" s="40"/>
      <c r="AG66" s="40"/>
      <c r="AH66" s="40"/>
      <c r="AI66" s="40"/>
    </row>
    <row r="67" spans="1:35">
      <c r="AB67" s="17"/>
      <c r="AC67" s="59"/>
      <c r="AD67" s="17"/>
      <c r="AE67" s="17"/>
      <c r="AF67" s="59"/>
      <c r="AG67" s="40"/>
      <c r="AH67" s="40"/>
      <c r="AI67" s="40"/>
    </row>
    <row r="68" spans="1:35">
      <c r="AB68" s="40"/>
      <c r="AC68" s="40"/>
      <c r="AD68" s="40"/>
      <c r="AE68" s="40"/>
      <c r="AF68" s="40"/>
      <c r="AG68" s="40"/>
      <c r="AH68" s="40"/>
      <c r="AI68" s="40"/>
    </row>
    <row r="69" spans="1:35">
      <c r="AB69" s="40"/>
      <c r="AC69" s="40"/>
      <c r="AD69" s="40"/>
      <c r="AE69" s="40"/>
      <c r="AF69" s="40"/>
      <c r="AG69" s="40"/>
      <c r="AH69" s="40"/>
      <c r="AI69" s="40"/>
    </row>
    <row r="70" spans="1:35"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>
      <c r="AB72" s="40"/>
      <c r="AC72" s="40"/>
      <c r="AD72" s="40"/>
      <c r="AE72" s="40"/>
      <c r="AF72" s="40"/>
      <c r="AG72" s="40"/>
      <c r="AH72" s="40"/>
      <c r="AI72" s="40"/>
    </row>
    <row r="73" spans="1:35">
      <c r="AB73" s="40"/>
      <c r="AC73" s="40"/>
      <c r="AD73" s="40"/>
      <c r="AE73" s="40"/>
      <c r="AF73" s="40"/>
      <c r="AG73" s="40"/>
      <c r="AH73" s="40"/>
      <c r="AI73" s="40"/>
    </row>
    <row r="74" spans="1:35">
      <c r="AB74" s="40"/>
      <c r="AC74" s="40"/>
      <c r="AD74" s="40"/>
      <c r="AE74" s="40"/>
      <c r="AF74" s="40"/>
      <c r="AG74" s="40"/>
      <c r="AH74" s="40"/>
      <c r="AI74" s="40"/>
    </row>
  </sheetData>
  <mergeCells count="4">
    <mergeCell ref="V1:Z1"/>
    <mergeCell ref="V2:Z2"/>
    <mergeCell ref="V3:Z3"/>
    <mergeCell ref="V4:Z4"/>
  </mergeCells>
  <phoneticPr fontId="10" type="noConversion"/>
  <pageMargins left="0.75" right="0.25" top="0.5" bottom="0.5" header="0.25" footer="0.25"/>
  <pageSetup paperSize="5" scale="2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U118"/>
  <sheetViews>
    <sheetView showGridLines="0" topLeftCell="AF1" zoomScale="80" zoomScaleNormal="80" workbookViewId="0">
      <selection activeCell="AK35" sqref="AK35"/>
    </sheetView>
  </sheetViews>
  <sheetFormatPr defaultColWidth="8.42578125" defaultRowHeight="12.75"/>
  <cols>
    <col min="1" max="1" width="5" style="77" customWidth="1"/>
    <col min="2" max="2" width="28.28515625" style="40" customWidth="1"/>
    <col min="3" max="3" width="17" style="40" customWidth="1"/>
    <col min="4" max="4" width="15.5703125" style="40" customWidth="1"/>
    <col min="5" max="5" width="9.28515625" style="40" customWidth="1"/>
    <col min="6" max="6" width="12.85546875" style="40" customWidth="1"/>
    <col min="7" max="9" width="11.5703125" style="40" customWidth="1"/>
    <col min="10" max="10" width="12.28515625" style="40" customWidth="1"/>
    <col min="11" max="11" width="12.5703125" style="40" customWidth="1"/>
    <col min="12" max="12" width="12.42578125" style="40" customWidth="1"/>
    <col min="13" max="13" width="13.42578125" style="27" customWidth="1"/>
    <col min="14" max="14" width="13.42578125" style="40" customWidth="1"/>
    <col min="15" max="15" width="12.140625" style="40" customWidth="1"/>
    <col min="16" max="16" width="13" style="40" customWidth="1"/>
    <col min="17" max="17" width="10.7109375" style="40" customWidth="1"/>
    <col min="18" max="18" width="13.42578125" style="40" customWidth="1"/>
    <col min="19" max="19" width="13.5703125" style="27" customWidth="1"/>
    <col min="20" max="20" width="11" style="40" customWidth="1"/>
    <col min="21" max="21" width="10.140625" style="40" customWidth="1"/>
    <col min="22" max="23" width="12.140625" style="40" customWidth="1"/>
    <col min="24" max="25" width="9.7109375" style="40" customWidth="1"/>
    <col min="26" max="26" width="5.140625" style="40" customWidth="1"/>
    <col min="27" max="52" width="16.5703125" style="40" customWidth="1"/>
    <col min="53" max="53" width="36.42578125" style="40" customWidth="1"/>
    <col min="54" max="54" width="20.28515625" style="40" customWidth="1"/>
    <col min="55" max="55" width="14.7109375" style="40" customWidth="1"/>
    <col min="56" max="56" width="16.28515625" style="40" customWidth="1"/>
    <col min="57" max="57" width="16.85546875" style="40" customWidth="1"/>
    <col min="58" max="59" width="13.5703125" style="40" customWidth="1"/>
    <col min="60" max="61" width="8.42578125" style="40" customWidth="1"/>
    <col min="62" max="62" width="43" style="40" customWidth="1"/>
    <col min="63" max="63" width="15.7109375" style="40" customWidth="1"/>
    <col min="64" max="64" width="13.7109375" style="40" customWidth="1"/>
    <col min="65" max="65" width="14" style="40" customWidth="1"/>
    <col min="66" max="66" width="18.85546875" style="40" customWidth="1"/>
    <col min="67" max="67" width="12.42578125" style="40" customWidth="1"/>
    <col min="68" max="68" width="10.7109375" style="40" customWidth="1"/>
    <col min="69" max="70" width="8.42578125" style="40" customWidth="1"/>
    <col min="71" max="71" width="11.7109375" style="40" customWidth="1"/>
    <col min="72" max="72" width="11" style="40" customWidth="1"/>
    <col min="73" max="73" width="26.5703125" style="40" customWidth="1"/>
    <col min="74" max="74" width="12.28515625" style="40" customWidth="1"/>
    <col min="75" max="75" width="11" style="40" customWidth="1"/>
    <col min="76" max="101" width="8.42578125" style="40" customWidth="1"/>
    <col min="102" max="16384" width="8.42578125" style="40"/>
  </cols>
  <sheetData>
    <row r="1" spans="1:281" ht="16.5" thickBot="1">
      <c r="A1" s="36" t="s">
        <v>176</v>
      </c>
      <c r="C1" s="37"/>
      <c r="D1" s="332"/>
      <c r="E1" s="37"/>
      <c r="G1" s="681" t="s">
        <v>432</v>
      </c>
      <c r="H1" s="37"/>
      <c r="I1" s="37"/>
      <c r="J1" s="37"/>
      <c r="K1" s="37"/>
      <c r="L1" s="37"/>
      <c r="M1" s="37"/>
      <c r="N1" s="692" t="str">
        <f>+SCHEDAAA!$F$1</f>
        <v>Budget Period FY 2024</v>
      </c>
      <c r="P1" s="610" t="str">
        <f>+SCHEDAAA!M6</f>
        <v xml:space="preserve">PSA  </v>
      </c>
      <c r="Q1" s="645" t="str">
        <f>+SCHEDAAA!N6</f>
        <v>00</v>
      </c>
      <c r="R1" s="3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1004" t="s">
        <v>553</v>
      </c>
      <c r="BB1" s="1004"/>
      <c r="BC1" s="1004"/>
      <c r="BD1" s="1004"/>
      <c r="BE1" s="1004"/>
      <c r="BF1" s="1004"/>
      <c r="BG1" s="27"/>
      <c r="BH1" s="27"/>
      <c r="BI1" s="27"/>
      <c r="BJ1" s="1004" t="s">
        <v>553</v>
      </c>
      <c r="BK1" s="1004"/>
      <c r="BL1" s="1004"/>
      <c r="BM1" s="1004"/>
      <c r="BN1" s="1004"/>
      <c r="BO1" s="3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</row>
    <row r="2" spans="1:281" ht="21" customHeight="1" thickBot="1">
      <c r="A2" s="324" t="s">
        <v>560</v>
      </c>
      <c r="B2" s="324"/>
      <c r="C2" s="329"/>
      <c r="D2" s="682" t="str">
        <f>+SCHEDAAA!C2</f>
        <v xml:space="preserve"> </v>
      </c>
      <c r="E2" s="394" t="s">
        <v>8</v>
      </c>
      <c r="F2" s="394" t="s">
        <v>433</v>
      </c>
      <c r="G2" s="334"/>
      <c r="H2" s="6"/>
      <c r="I2" s="6"/>
      <c r="J2" s="6"/>
      <c r="K2" s="6"/>
      <c r="L2" s="6"/>
      <c r="M2" s="6"/>
      <c r="N2" s="6"/>
      <c r="O2" s="6"/>
      <c r="P2" s="6"/>
      <c r="Q2" s="6"/>
      <c r="R2"/>
      <c r="S2" s="6"/>
      <c r="T2" s="4"/>
      <c r="U2" s="4"/>
      <c r="V2" s="4"/>
      <c r="W2" s="4"/>
      <c r="X2" s="4"/>
      <c r="Y2" s="4"/>
      <c r="BA2" s="7"/>
      <c r="BB2" s="7" t="s">
        <v>177</v>
      </c>
      <c r="BD2" s="7"/>
      <c r="BE2" s="7"/>
      <c r="BF2" s="7"/>
      <c r="BJ2" s="1004" t="s">
        <v>6</v>
      </c>
      <c r="BK2" s="1004"/>
      <c r="BL2" s="1004"/>
      <c r="BM2" s="1004"/>
      <c r="BN2" s="1004"/>
      <c r="BO2" s="5"/>
      <c r="BP2" s="7"/>
    </row>
    <row r="3" spans="1:281" ht="19.5" customHeight="1" thickBot="1">
      <c r="A3" s="331" t="s">
        <v>559</v>
      </c>
      <c r="B3" s="328"/>
      <c r="C3" s="3"/>
      <c r="D3" s="647">
        <f>+SCHEDAAA!C3</f>
        <v>0</v>
      </c>
      <c r="E3" s="395" t="s">
        <v>8</v>
      </c>
      <c r="F3" s="395" t="s">
        <v>434</v>
      </c>
      <c r="G3" s="396"/>
      <c r="M3" s="40"/>
      <c r="N3" s="27"/>
      <c r="T3" s="75">
        <f ca="1">NOW()</f>
        <v>45132.370293749998</v>
      </c>
      <c r="U3" s="75"/>
      <c r="V3" s="75"/>
      <c r="W3" s="75"/>
      <c r="X3" s="75"/>
      <c r="Y3" s="75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Z3" s="27"/>
      <c r="BB3" s="7" t="s">
        <v>178</v>
      </c>
      <c r="BD3" s="7"/>
      <c r="BE3" s="7"/>
      <c r="BF3" s="7"/>
      <c r="BH3" s="27"/>
      <c r="BI3" s="27"/>
      <c r="BJ3" s="1004" t="s">
        <v>179</v>
      </c>
      <c r="BK3" s="1004"/>
      <c r="BL3" s="1004"/>
      <c r="BM3" s="1004"/>
      <c r="BN3" s="1004"/>
      <c r="BO3" s="5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</row>
    <row r="4" spans="1:281" ht="20.25">
      <c r="A4" s="40"/>
      <c r="B4" s="236" t="s">
        <v>416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BA4" s="7"/>
      <c r="BB4" s="7" t="s">
        <v>180</v>
      </c>
      <c r="BC4" s="7"/>
      <c r="BD4" s="7"/>
      <c r="BE4" s="7"/>
      <c r="BF4" s="7"/>
      <c r="BJ4" s="1004" t="s">
        <v>180</v>
      </c>
      <c r="BK4" s="1004"/>
      <c r="BL4" s="1004"/>
      <c r="BM4" s="1004"/>
      <c r="BN4" s="1004"/>
      <c r="BO4" s="5"/>
    </row>
    <row r="5" spans="1:281" ht="13.5" thickBot="1">
      <c r="A5" s="40"/>
      <c r="B5" s="79" t="s">
        <v>8</v>
      </c>
      <c r="C5" s="308">
        <v>1</v>
      </c>
      <c r="D5" s="308">
        <v>2</v>
      </c>
      <c r="E5" s="308">
        <v>3</v>
      </c>
      <c r="F5" s="308">
        <v>4</v>
      </c>
      <c r="G5" s="308">
        <v>5</v>
      </c>
      <c r="H5" s="308">
        <v>6</v>
      </c>
      <c r="I5" s="308"/>
      <c r="J5" s="308">
        <v>7</v>
      </c>
      <c r="K5" s="308">
        <v>8</v>
      </c>
      <c r="L5" s="308">
        <v>9</v>
      </c>
      <c r="M5" s="308">
        <v>10</v>
      </c>
      <c r="N5" s="308">
        <v>11</v>
      </c>
      <c r="O5" s="308">
        <v>12</v>
      </c>
      <c r="P5" s="308">
        <v>13</v>
      </c>
      <c r="Q5" s="308">
        <v>14</v>
      </c>
      <c r="R5" s="308">
        <v>15</v>
      </c>
      <c r="S5" s="312">
        <v>16</v>
      </c>
      <c r="T5" s="151">
        <v>17</v>
      </c>
      <c r="U5" s="151">
        <v>18</v>
      </c>
      <c r="V5" s="152">
        <v>19</v>
      </c>
      <c r="W5" s="153">
        <v>20</v>
      </c>
      <c r="X5" s="153">
        <v>21</v>
      </c>
      <c r="Y5" s="153">
        <v>22</v>
      </c>
      <c r="Z5" s="153">
        <v>23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Z5" s="52"/>
      <c r="BA5" s="7"/>
      <c r="BC5" s="7"/>
      <c r="BD5" s="7"/>
      <c r="BE5" s="7"/>
      <c r="BF5" s="7"/>
      <c r="BH5" s="52"/>
      <c r="BI5" s="52"/>
      <c r="BJ5" s="7"/>
      <c r="BL5" s="7"/>
      <c r="BM5" s="7"/>
      <c r="BN5" s="7"/>
      <c r="BO5" s="7"/>
      <c r="BP5" s="49"/>
      <c r="BQ5" s="52"/>
      <c r="BR5" s="52"/>
      <c r="BS5" s="52"/>
      <c r="BT5" s="52"/>
      <c r="BU5" s="52" t="s">
        <v>524</v>
      </c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</row>
    <row r="6" spans="1:281">
      <c r="A6" s="40"/>
      <c r="B6" s="27"/>
      <c r="C6" s="221"/>
      <c r="D6" s="221"/>
      <c r="E6" s="221"/>
      <c r="F6" s="284"/>
      <c r="G6" s="284"/>
      <c r="H6" s="284"/>
      <c r="I6" s="284"/>
      <c r="J6" s="244" t="s">
        <v>110</v>
      </c>
      <c r="K6" s="244" t="s">
        <v>181</v>
      </c>
      <c r="L6" s="221"/>
      <c r="M6" s="244" t="s">
        <v>79</v>
      </c>
      <c r="N6" s="221"/>
      <c r="O6" s="221"/>
      <c r="P6" s="221"/>
      <c r="Q6" s="221"/>
      <c r="R6" s="221"/>
      <c r="S6" s="221"/>
      <c r="T6" s="285"/>
      <c r="U6" s="154" t="s">
        <v>342</v>
      </c>
      <c r="V6" s="155" t="s">
        <v>342</v>
      </c>
      <c r="W6" s="155" t="s">
        <v>342</v>
      </c>
      <c r="X6" s="243" t="s">
        <v>441</v>
      </c>
      <c r="Y6" s="155" t="s">
        <v>443</v>
      </c>
      <c r="Z6" s="408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Z6" s="51"/>
      <c r="BA6" s="17" t="str">
        <f>+SCHEDAAA!E78</f>
        <v>#24-00-1C(1)</v>
      </c>
      <c r="BB6" s="7"/>
      <c r="BC6" s="7"/>
      <c r="BD6" s="7"/>
      <c r="BE6" s="604" t="s">
        <v>514</v>
      </c>
      <c r="BF6" s="7" t="str">
        <f>SCHEDAAA!N6</f>
        <v>00</v>
      </c>
      <c r="BH6" s="51"/>
      <c r="BI6" s="51"/>
      <c r="BJ6" s="17" t="str">
        <f>+SCHEDAAA!E79</f>
        <v>#24-00-1C(2)</v>
      </c>
      <c r="BK6" s="7"/>
      <c r="BL6" s="7"/>
      <c r="BM6" s="7"/>
      <c r="BN6" s="604" t="s">
        <v>514</v>
      </c>
      <c r="BO6" s="7" t="str">
        <f>SCHEDAAA!E1</f>
        <v>00</v>
      </c>
      <c r="BP6" s="49" t="s">
        <v>8</v>
      </c>
      <c r="BQ6" s="51"/>
      <c r="BR6" s="51"/>
      <c r="BS6" s="51"/>
      <c r="BT6" s="51"/>
      <c r="BU6" s="51"/>
      <c r="BV6" s="51" t="s">
        <v>525</v>
      </c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</row>
    <row r="7" spans="1:281">
      <c r="A7" s="40"/>
      <c r="B7" s="27"/>
      <c r="C7" s="124"/>
      <c r="D7" s="124"/>
      <c r="E7" s="286" t="s">
        <v>344</v>
      </c>
      <c r="F7" s="287" t="s">
        <v>462</v>
      </c>
      <c r="G7" s="287" t="s">
        <v>462</v>
      </c>
      <c r="H7" s="287" t="s">
        <v>462</v>
      </c>
      <c r="I7" s="287"/>
      <c r="J7" s="244" t="s">
        <v>182</v>
      </c>
      <c r="K7" s="244" t="s">
        <v>183</v>
      </c>
      <c r="L7" s="244" t="s">
        <v>93</v>
      </c>
      <c r="M7" s="244" t="s">
        <v>184</v>
      </c>
      <c r="N7" s="244" t="s">
        <v>95</v>
      </c>
      <c r="O7" s="244" t="s">
        <v>96</v>
      </c>
      <c r="P7" s="244" t="s">
        <v>97</v>
      </c>
      <c r="Q7" s="244" t="s">
        <v>93</v>
      </c>
      <c r="R7" s="244" t="s">
        <v>49</v>
      </c>
      <c r="S7" s="244" t="s">
        <v>186</v>
      </c>
      <c r="T7" s="288" t="s">
        <v>345</v>
      </c>
      <c r="U7" s="289" t="s">
        <v>406</v>
      </c>
      <c r="V7" s="157" t="s">
        <v>406</v>
      </c>
      <c r="W7" s="157" t="s">
        <v>455</v>
      </c>
      <c r="X7" s="246" t="s">
        <v>442</v>
      </c>
      <c r="Y7" s="246" t="s">
        <v>444</v>
      </c>
      <c r="Z7" s="278" t="s">
        <v>346</v>
      </c>
      <c r="BA7" s="7"/>
      <c r="BB7" s="7"/>
      <c r="BC7" s="7"/>
      <c r="BD7" s="7"/>
      <c r="BE7" s="7"/>
      <c r="BG7" s="34" t="s">
        <v>8</v>
      </c>
      <c r="BJ7" s="7"/>
      <c r="BK7" s="7"/>
      <c r="BL7" s="7"/>
      <c r="BM7" s="7"/>
      <c r="BN7" s="7"/>
      <c r="BP7" s="19"/>
      <c r="BT7" s="44"/>
      <c r="BU7" s="44"/>
      <c r="BV7" s="44"/>
      <c r="BW7" s="44" t="s">
        <v>526</v>
      </c>
      <c r="BX7" s="44"/>
    </row>
    <row r="8" spans="1:281" ht="13.5" thickBot="1">
      <c r="A8" s="40"/>
      <c r="B8" s="58" t="s">
        <v>187</v>
      </c>
      <c r="C8" s="282" t="s">
        <v>89</v>
      </c>
      <c r="D8" s="282" t="s">
        <v>90</v>
      </c>
      <c r="E8" s="290" t="s">
        <v>347</v>
      </c>
      <c r="F8" s="291" t="s">
        <v>101</v>
      </c>
      <c r="G8" s="291" t="s">
        <v>517</v>
      </c>
      <c r="H8" s="292" t="s">
        <v>518</v>
      </c>
      <c r="I8" s="292"/>
      <c r="J8" s="293" t="s">
        <v>99</v>
      </c>
      <c r="K8" s="293" t="s">
        <v>99</v>
      </c>
      <c r="L8" s="293" t="s">
        <v>99</v>
      </c>
      <c r="M8" s="293" t="s">
        <v>99</v>
      </c>
      <c r="N8" s="251" t="s">
        <v>188</v>
      </c>
      <c r="O8" s="293" t="s">
        <v>101</v>
      </c>
      <c r="P8" s="293" t="s">
        <v>322</v>
      </c>
      <c r="Q8" s="293" t="s">
        <v>103</v>
      </c>
      <c r="R8" s="293" t="s">
        <v>103</v>
      </c>
      <c r="S8" s="293" t="s">
        <v>104</v>
      </c>
      <c r="T8" s="294" t="s">
        <v>348</v>
      </c>
      <c r="U8" s="435" t="s">
        <v>89</v>
      </c>
      <c r="V8" s="157" t="s">
        <v>386</v>
      </c>
      <c r="W8" s="157" t="s">
        <v>343</v>
      </c>
      <c r="X8" s="246" t="s">
        <v>343</v>
      </c>
      <c r="Y8" s="246" t="s">
        <v>349</v>
      </c>
      <c r="Z8" s="278" t="s">
        <v>350</v>
      </c>
      <c r="AB8" s="6" t="s">
        <v>219</v>
      </c>
      <c r="AC8" s="38"/>
      <c r="AD8" s="38"/>
      <c r="AE8" s="38"/>
      <c r="AH8" s="7"/>
      <c r="AK8" s="5" t="s">
        <v>179</v>
      </c>
      <c r="AL8" s="38"/>
      <c r="AM8" s="38"/>
      <c r="AN8" s="38"/>
      <c r="BA8" s="47" t="s">
        <v>19</v>
      </c>
      <c r="BB8" s="48"/>
      <c r="BC8" s="48"/>
      <c r="BD8" s="48" t="s">
        <v>8</v>
      </c>
      <c r="BE8" s="672" t="s">
        <v>566</v>
      </c>
      <c r="BF8" s="7"/>
      <c r="BJ8" s="47" t="s">
        <v>19</v>
      </c>
      <c r="BK8" s="48"/>
      <c r="BL8" s="48"/>
      <c r="BM8" s="48" t="s">
        <v>8</v>
      </c>
      <c r="BN8" s="672" t="s">
        <v>566</v>
      </c>
      <c r="BO8" s="7"/>
      <c r="BP8" s="19"/>
      <c r="BT8" s="44"/>
      <c r="BU8" s="44"/>
      <c r="BV8" s="44"/>
      <c r="BW8" s="44"/>
      <c r="BX8" s="44" t="s">
        <v>527</v>
      </c>
    </row>
    <row r="9" spans="1:281" ht="20.100000000000001" customHeight="1">
      <c r="A9" s="158" t="s">
        <v>351</v>
      </c>
      <c r="B9" s="150" t="s">
        <v>189</v>
      </c>
      <c r="C9" s="815"/>
      <c r="D9" s="816">
        <f>SUM(D10:D12)</f>
        <v>0</v>
      </c>
      <c r="E9" s="300">
        <f>IF(C9=0,0,ROUND(D9/C9,2))</f>
        <v>0</v>
      </c>
      <c r="F9" s="817"/>
      <c r="G9" s="817"/>
      <c r="H9" s="817"/>
      <c r="I9" s="817"/>
      <c r="J9" s="817"/>
      <c r="K9" s="817"/>
      <c r="L9" s="817"/>
      <c r="M9" s="817"/>
      <c r="N9" s="829"/>
      <c r="O9" s="817"/>
      <c r="P9" s="817"/>
      <c r="Q9" s="817"/>
      <c r="R9" s="817"/>
      <c r="S9" s="159"/>
      <c r="T9" s="262"/>
      <c r="U9" s="510"/>
      <c r="V9" s="517">
        <f>SUM(V10:V12)</f>
        <v>0</v>
      </c>
      <c r="W9" s="477">
        <f>IF(V9=0,0,ROUND(V9/$U$9,2))</f>
        <v>0</v>
      </c>
      <c r="X9" s="478">
        <f>IF(AND($U$9=0,E9&gt;0),E9,IF(AND($U$9=0,E9=0),0,IF(AND($U$9&gt;0,E9=0),ROUND(-V9/$U$9,2),E9-ROUND(V9/$U$9,2))))</f>
        <v>0</v>
      </c>
      <c r="Y9" s="616">
        <f t="shared" ref="Y9:Y19" si="0">IF(AND(E9=0,X9=0),0,IF(E9=0,-1,IF(V9=0,1,ROUND(X9/W9,2))))</f>
        <v>0</v>
      </c>
      <c r="Z9" s="620"/>
      <c r="AB9" s="6" t="s">
        <v>84</v>
      </c>
      <c r="AC9" s="6"/>
      <c r="AD9" s="6"/>
      <c r="AE9" s="5"/>
      <c r="AH9" s="7"/>
      <c r="AK9" s="6" t="s">
        <v>84</v>
      </c>
      <c r="AL9" s="6"/>
      <c r="AM9" s="6"/>
      <c r="AN9" s="5"/>
      <c r="BA9" s="47" t="s">
        <v>190</v>
      </c>
      <c r="BB9" s="81">
        <f>SUM(BB11-BB10)</f>
        <v>0</v>
      </c>
      <c r="BC9" s="48"/>
      <c r="BD9" s="48" t="s">
        <v>8</v>
      </c>
      <c r="BE9" s="673" t="s">
        <v>575</v>
      </c>
      <c r="BF9" s="675" t="s">
        <v>577</v>
      </c>
      <c r="BG9" s="7"/>
      <c r="BJ9" s="47" t="s">
        <v>191</v>
      </c>
      <c r="BK9" s="81">
        <f>SUM(BK11-BK10)</f>
        <v>0</v>
      </c>
      <c r="BL9" s="48"/>
      <c r="BM9" s="48" t="s">
        <v>8</v>
      </c>
      <c r="BN9" s="673" t="s">
        <v>575</v>
      </c>
      <c r="BO9" s="675" t="s">
        <v>577</v>
      </c>
      <c r="BP9" s="19"/>
      <c r="BS9" s="40" t="str">
        <f>+B9</f>
        <v>Meals-Congregate</v>
      </c>
      <c r="BU9" s="40">
        <f>+D9</f>
        <v>0</v>
      </c>
    </row>
    <row r="10" spans="1:281" ht="20.100000000000001" customHeight="1">
      <c r="A10" s="162" t="s">
        <v>352</v>
      </c>
      <c r="B10" s="40" t="s">
        <v>353</v>
      </c>
      <c r="C10" s="817"/>
      <c r="D10" s="815"/>
      <c r="E10" s="300">
        <f>IF(C9=0,0,ROUND(D10/C9,2))</f>
        <v>0</v>
      </c>
      <c r="F10" s="817"/>
      <c r="G10" s="830"/>
      <c r="H10" s="830"/>
      <c r="I10" s="830"/>
      <c r="J10" s="831"/>
      <c r="K10" s="831"/>
      <c r="L10" s="831"/>
      <c r="M10" s="831"/>
      <c r="N10" s="832">
        <f t="shared" ref="N10:N19" si="1">D10-SUM(F10:M10)</f>
        <v>0</v>
      </c>
      <c r="O10" s="831"/>
      <c r="P10" s="831"/>
      <c r="Q10" s="831"/>
      <c r="R10" s="831"/>
      <c r="S10" s="253">
        <f t="shared" ref="S10:S19" si="2">N10-SUM(O10:R10)</f>
        <v>0</v>
      </c>
      <c r="T10" s="263"/>
      <c r="U10" s="518"/>
      <c r="V10" s="510"/>
      <c r="W10" s="470">
        <f>IF(V10=0,0,ROUND(V10/$U$9,2))</f>
        <v>0</v>
      </c>
      <c r="X10" s="450">
        <f>IF(AND($U$9=0,E10&gt;0),E10,IF(AND($U$9=0,E10=0),0,IF(AND($U$9&gt;0,E10=0),ROUND(-V10/$U$9,2),E10-ROUND(V10/$U$9,2))))</f>
        <v>0</v>
      </c>
      <c r="Y10" s="617">
        <f t="shared" si="0"/>
        <v>0</v>
      </c>
      <c r="Z10" s="621"/>
      <c r="AE10" s="7"/>
      <c r="AN10" s="7"/>
      <c r="BA10" s="47" t="s">
        <v>192</v>
      </c>
      <c r="BB10" s="128">
        <f>IF(VERMTCH!E13&lt;=0,0,VERMTCH!E13)</f>
        <v>0</v>
      </c>
      <c r="BC10" s="48"/>
      <c r="BD10" s="48" t="s">
        <v>8</v>
      </c>
      <c r="BE10" s="673" t="s">
        <v>576</v>
      </c>
      <c r="BF10" s="667"/>
      <c r="BG10" s="7"/>
      <c r="BJ10" s="47" t="s">
        <v>193</v>
      </c>
      <c r="BK10" s="128">
        <f>IF(VERMTCH!F13&lt;=0,0,VERMTCH!F13)</f>
        <v>0</v>
      </c>
      <c r="BL10" s="48"/>
      <c r="BM10" s="48" t="s">
        <v>8</v>
      </c>
      <c r="BN10" s="673" t="s">
        <v>576</v>
      </c>
      <c r="BO10" s="667"/>
      <c r="BP10" s="19"/>
      <c r="BS10" s="40" t="str">
        <f t="shared" ref="BS10:BS42" si="3">+B10</f>
        <v xml:space="preserve">   Program Management</v>
      </c>
      <c r="BU10" s="40">
        <f t="shared" ref="BU10:BU42" si="4">+D10</f>
        <v>0</v>
      </c>
      <c r="BW10" s="44">
        <f>+BU10-BV10</f>
        <v>0</v>
      </c>
      <c r="BX10" s="102" t="str">
        <f t="shared" ref="BX10:BX44" si="5">IF(BU10=0," ",(BV10/BU10))</f>
        <v xml:space="preserve"> </v>
      </c>
    </row>
    <row r="11" spans="1:281" ht="20.100000000000001" customHeight="1">
      <c r="A11" s="162" t="s">
        <v>354</v>
      </c>
      <c r="B11" s="150" t="s">
        <v>355</v>
      </c>
      <c r="C11" s="817"/>
      <c r="D11" s="815"/>
      <c r="E11" s="300">
        <f>IF(C9=0,0,ROUND(D11/C9,2))</f>
        <v>0</v>
      </c>
      <c r="F11" s="815"/>
      <c r="G11" s="815"/>
      <c r="H11" s="815"/>
      <c r="I11" s="830"/>
      <c r="J11" s="815"/>
      <c r="K11" s="815"/>
      <c r="L11" s="815"/>
      <c r="M11" s="815"/>
      <c r="N11" s="833">
        <f t="shared" si="1"/>
        <v>0</v>
      </c>
      <c r="O11" s="815"/>
      <c r="P11" s="815"/>
      <c r="Q11" s="815"/>
      <c r="R11" s="815"/>
      <c r="S11" s="252">
        <f t="shared" si="2"/>
        <v>0</v>
      </c>
      <c r="T11" s="264"/>
      <c r="U11" s="519"/>
      <c r="V11" s="510"/>
      <c r="W11" s="470">
        <f>IF(V11=0,0,ROUND(V11/$U$9,2))</f>
        <v>0</v>
      </c>
      <c r="X11" s="450">
        <f>IF(AND($U$9=0,E11&gt;0),E11,IF(AND($U$9=0,E11=0),0,IF(AND($U$9&gt;0,E11=0),ROUND(-V11/$U$9,2),E11-ROUND(V11/$U$9,2))))</f>
        <v>0</v>
      </c>
      <c r="Y11" s="617">
        <f t="shared" si="0"/>
        <v>0</v>
      </c>
      <c r="Z11" s="621"/>
      <c r="AC11" s="604" t="s">
        <v>514</v>
      </c>
      <c r="AD11" s="91" t="str">
        <f>SCHEDAAA!E1</f>
        <v>00</v>
      </c>
      <c r="AL11" s="604" t="s">
        <v>514</v>
      </c>
      <c r="AM11" s="91" t="str">
        <f>SCHEDAAA!E1</f>
        <v>00</v>
      </c>
      <c r="BA11" s="47" t="s">
        <v>194</v>
      </c>
      <c r="BB11" s="963">
        <f>+S20</f>
        <v>0</v>
      </c>
      <c r="BC11" s="48"/>
      <c r="BD11" s="48" t="s">
        <v>8</v>
      </c>
      <c r="BE11" s="667" t="s">
        <v>563</v>
      </c>
      <c r="BF11" s="667"/>
      <c r="BG11" s="7"/>
      <c r="BJ11" s="47" t="s">
        <v>194</v>
      </c>
      <c r="BK11" s="128">
        <f>+S40</f>
        <v>0</v>
      </c>
      <c r="BL11" s="48"/>
      <c r="BM11" s="48" t="s">
        <v>8</v>
      </c>
      <c r="BN11" s="667" t="s">
        <v>563</v>
      </c>
      <c r="BO11" s="667"/>
      <c r="BP11" s="19"/>
      <c r="BS11" s="40" t="str">
        <f t="shared" si="3"/>
        <v xml:space="preserve">    Primary &amp; Associated Cost</v>
      </c>
      <c r="BU11" s="40">
        <f t="shared" si="4"/>
        <v>0</v>
      </c>
      <c r="BW11" s="44">
        <f t="shared" ref="BW11:BW41" si="6">+BU11-BV11</f>
        <v>0</v>
      </c>
      <c r="BX11" s="102" t="str">
        <f t="shared" si="5"/>
        <v xml:space="preserve"> </v>
      </c>
    </row>
    <row r="12" spans="1:281" ht="20.100000000000001" customHeight="1" thickBot="1">
      <c r="A12" s="162" t="s">
        <v>356</v>
      </c>
      <c r="B12" s="150" t="s">
        <v>357</v>
      </c>
      <c r="C12" s="817"/>
      <c r="D12" s="815"/>
      <c r="E12" s="300">
        <f>IF(C9=0,0,ROUND(D12/C9,2))</f>
        <v>0</v>
      </c>
      <c r="F12" s="834"/>
      <c r="G12" s="834"/>
      <c r="H12" s="834"/>
      <c r="I12" s="834"/>
      <c r="J12" s="835"/>
      <c r="K12" s="835"/>
      <c r="L12" s="835"/>
      <c r="M12" s="835"/>
      <c r="N12" s="833">
        <f t="shared" si="1"/>
        <v>0</v>
      </c>
      <c r="O12" s="835"/>
      <c r="P12" s="835"/>
      <c r="Q12" s="835"/>
      <c r="R12" s="835"/>
      <c r="S12" s="252">
        <f t="shared" si="2"/>
        <v>0</v>
      </c>
      <c r="T12" s="265"/>
      <c r="U12" s="521"/>
      <c r="V12" s="511"/>
      <c r="W12" s="471">
        <f>IF(V12=0,0,ROUND(V12/U9,2))</f>
        <v>0</v>
      </c>
      <c r="X12" s="451">
        <f>IF(AND($U$9=0,E12&gt;0),E12,IF(AND($U$9=0,E12=0),0,IF(AND($U$9&gt;0,E12=0),ROUND(-V12/$U$9,2),E12-ROUND(V12/$U$9,2))))</f>
        <v>0</v>
      </c>
      <c r="Y12" s="618">
        <f t="shared" si="0"/>
        <v>0</v>
      </c>
      <c r="Z12" s="621"/>
      <c r="AB12" s="7" t="s">
        <v>8</v>
      </c>
      <c r="AC12" s="7"/>
      <c r="AO12" s="40" t="s">
        <v>8</v>
      </c>
      <c r="BA12" s="48" t="s">
        <v>196</v>
      </c>
      <c r="BB12" s="128">
        <f>+J20+O20</f>
        <v>0</v>
      </c>
      <c r="BC12" s="48"/>
      <c r="BD12" s="48" t="s">
        <v>8</v>
      </c>
      <c r="BE12" s="674" t="s">
        <v>564</v>
      </c>
      <c r="BF12" s="667"/>
      <c r="BG12" s="7"/>
      <c r="BJ12" s="48" t="s">
        <v>196</v>
      </c>
      <c r="BK12" s="128">
        <f>+J40+O40</f>
        <v>0</v>
      </c>
      <c r="BL12" s="48"/>
      <c r="BM12" s="48" t="s">
        <v>8</v>
      </c>
      <c r="BN12" s="674" t="s">
        <v>564</v>
      </c>
      <c r="BO12" s="667"/>
      <c r="BP12" s="49"/>
      <c r="BS12" s="40" t="str">
        <f t="shared" si="3"/>
        <v xml:space="preserve">    Site Operation</v>
      </c>
      <c r="BU12" s="40">
        <f t="shared" si="4"/>
        <v>0</v>
      </c>
      <c r="BW12" s="44">
        <f t="shared" si="6"/>
        <v>0</v>
      </c>
      <c r="BX12" s="102" t="str">
        <f t="shared" si="5"/>
        <v xml:space="preserve"> </v>
      </c>
    </row>
    <row r="13" spans="1:281" ht="20.100000000000001" customHeight="1">
      <c r="A13" s="164" t="s">
        <v>358</v>
      </c>
      <c r="B13" s="27" t="s">
        <v>195</v>
      </c>
      <c r="C13" s="815"/>
      <c r="D13" s="815"/>
      <c r="E13" s="301">
        <f>IF(C13=0,0,ROUND(D13/C13,2))</f>
        <v>0</v>
      </c>
      <c r="F13" s="821"/>
      <c r="G13" s="821"/>
      <c r="H13" s="821"/>
      <c r="I13" s="821"/>
      <c r="J13" s="815"/>
      <c r="K13" s="831"/>
      <c r="L13" s="815"/>
      <c r="M13" s="815"/>
      <c r="N13" s="833">
        <f t="shared" si="1"/>
        <v>0</v>
      </c>
      <c r="O13" s="815"/>
      <c r="P13" s="815"/>
      <c r="Q13" s="815"/>
      <c r="R13" s="815"/>
      <c r="S13" s="252">
        <f t="shared" si="2"/>
        <v>0</v>
      </c>
      <c r="T13" s="264"/>
      <c r="U13" s="520"/>
      <c r="V13" s="510"/>
      <c r="W13" s="469">
        <f>IF(V13=0,0,ROUND(V13/U13,2))</f>
        <v>0</v>
      </c>
      <c r="X13" s="472">
        <f t="shared" ref="X13:X19" si="7">IF(AND(U13=0,E13&gt;0),E13,IF(AND(U13=0,E13=0),0,IF(AND(U13&gt;0,E13=0),ROUND(-V13/U13,2),E13-ROUND(V13/U13,2))))</f>
        <v>0</v>
      </c>
      <c r="Y13" s="619">
        <f t="shared" si="0"/>
        <v>0</v>
      </c>
      <c r="Z13" s="622"/>
      <c r="AB13" s="19" t="s">
        <v>14</v>
      </c>
      <c r="AC13" s="7"/>
      <c r="AE13" s="92">
        <f>IF(BF40=0,0,BF44/BF40)</f>
        <v>0</v>
      </c>
      <c r="AK13" s="19" t="s">
        <v>14</v>
      </c>
      <c r="AL13" s="7"/>
      <c r="AN13" s="92">
        <f>IF(BN41=0,0,BN45/BN41)</f>
        <v>0</v>
      </c>
      <c r="BA13" s="48" t="s">
        <v>197</v>
      </c>
      <c r="BB13" s="81">
        <f>SUM(BB11:BB12)</f>
        <v>0</v>
      </c>
      <c r="BC13" s="48"/>
      <c r="BD13" s="48"/>
      <c r="BE13" s="674" t="s">
        <v>565</v>
      </c>
      <c r="BF13" s="667"/>
      <c r="BG13" s="7"/>
      <c r="BJ13" s="685" t="s">
        <v>658</v>
      </c>
      <c r="BK13" s="128">
        <f>VERMTCH!I31</f>
        <v>0</v>
      </c>
      <c r="BL13" s="48"/>
      <c r="BM13" s="48"/>
      <c r="BN13" s="674" t="s">
        <v>565</v>
      </c>
      <c r="BO13" s="667"/>
      <c r="BP13" s="49"/>
      <c r="BS13" s="40" t="str">
        <f t="shared" si="3"/>
        <v>Nutrition Education</v>
      </c>
      <c r="BU13" s="40">
        <f t="shared" si="4"/>
        <v>0</v>
      </c>
      <c r="BW13" s="44">
        <f t="shared" si="6"/>
        <v>0</v>
      </c>
      <c r="BX13" s="102" t="str">
        <f t="shared" si="5"/>
        <v xml:space="preserve"> </v>
      </c>
    </row>
    <row r="14" spans="1:281" ht="20.100000000000001" customHeight="1">
      <c r="A14" s="164" t="s">
        <v>359</v>
      </c>
      <c r="B14" s="27" t="s">
        <v>198</v>
      </c>
      <c r="C14" s="480"/>
      <c r="D14" s="818"/>
      <c r="E14" s="301">
        <f t="shared" ref="E14:E19" si="8">IF(C14=0,0,ROUND(D14/C14,2))</f>
        <v>0</v>
      </c>
      <c r="F14" s="836"/>
      <c r="G14" s="837"/>
      <c r="H14" s="837"/>
      <c r="I14" s="837"/>
      <c r="J14" s="815"/>
      <c r="K14" s="831"/>
      <c r="L14" s="815"/>
      <c r="M14" s="815"/>
      <c r="N14" s="833">
        <f t="shared" si="1"/>
        <v>0</v>
      </c>
      <c r="O14" s="815"/>
      <c r="P14" s="815"/>
      <c r="Q14" s="815"/>
      <c r="R14" s="815"/>
      <c r="S14" s="252">
        <f t="shared" si="2"/>
        <v>0</v>
      </c>
      <c r="T14" s="264"/>
      <c r="U14" s="520"/>
      <c r="V14" s="510"/>
      <c r="W14" s="473">
        <f t="shared" ref="W14:W19" si="9">IF(V14=0,0,ROUND(V14/U14,2))</f>
        <v>0</v>
      </c>
      <c r="X14" s="474">
        <f t="shared" si="7"/>
        <v>0</v>
      </c>
      <c r="Y14" s="448">
        <f t="shared" si="0"/>
        <v>0</v>
      </c>
      <c r="Z14" s="415"/>
      <c r="AB14" s="19"/>
      <c r="AC14" s="7"/>
      <c r="AE14" s="93"/>
      <c r="AK14" s="19"/>
      <c r="AL14" s="7"/>
      <c r="AN14" s="94"/>
      <c r="AO14" s="40" t="s">
        <v>8</v>
      </c>
      <c r="BC14" s="48"/>
      <c r="BD14" s="48" t="s">
        <v>8</v>
      </c>
      <c r="BE14" s="7"/>
      <c r="BF14" s="19"/>
      <c r="BG14" s="7"/>
      <c r="BJ14" s="685" t="s">
        <v>659</v>
      </c>
      <c r="BK14" s="128">
        <f>VERMTCH!I32-VERMTCH!I31</f>
        <v>0</v>
      </c>
      <c r="BL14" s="48"/>
      <c r="BM14" s="48" t="s">
        <v>8</v>
      </c>
      <c r="BN14" s="7"/>
      <c r="BO14" s="19" t="s">
        <v>8</v>
      </c>
      <c r="BP14" s="49"/>
      <c r="BS14" s="40" t="str">
        <f t="shared" si="3"/>
        <v>Nutrition Counseling</v>
      </c>
      <c r="BU14" s="40">
        <f t="shared" si="4"/>
        <v>0</v>
      </c>
      <c r="BW14" s="44">
        <f t="shared" si="6"/>
        <v>0</v>
      </c>
      <c r="BX14" s="102" t="str">
        <f t="shared" si="5"/>
        <v xml:space="preserve"> </v>
      </c>
    </row>
    <row r="15" spans="1:281" ht="20.100000000000001" customHeight="1">
      <c r="A15" s="164" t="s">
        <v>360</v>
      </c>
      <c r="C15" s="818"/>
      <c r="D15" s="818"/>
      <c r="E15" s="301">
        <f t="shared" si="8"/>
        <v>0</v>
      </c>
      <c r="F15" s="836"/>
      <c r="G15" s="837"/>
      <c r="H15" s="837"/>
      <c r="I15" s="837"/>
      <c r="J15" s="815"/>
      <c r="K15" s="815"/>
      <c r="L15" s="815"/>
      <c r="M15" s="815"/>
      <c r="N15" s="833">
        <f t="shared" si="1"/>
        <v>0</v>
      </c>
      <c r="O15" s="815"/>
      <c r="P15" s="815"/>
      <c r="Q15" s="815"/>
      <c r="R15" s="815"/>
      <c r="S15" s="252">
        <f t="shared" si="2"/>
        <v>0</v>
      </c>
      <c r="T15" s="264"/>
      <c r="U15" s="520"/>
      <c r="V15" s="522"/>
      <c r="W15" s="473">
        <f t="shared" si="9"/>
        <v>0</v>
      </c>
      <c r="X15" s="474">
        <f t="shared" si="7"/>
        <v>0</v>
      </c>
      <c r="Y15" s="448">
        <f t="shared" si="0"/>
        <v>0</v>
      </c>
      <c r="Z15" s="415"/>
      <c r="AB15" s="19" t="s">
        <v>220</v>
      </c>
      <c r="AC15" s="19"/>
      <c r="AE15" s="95">
        <f>IF(BF40=0,0,BF42/BF40)</f>
        <v>0</v>
      </c>
      <c r="AK15" s="19" t="s">
        <v>220</v>
      </c>
      <c r="AL15" s="19"/>
      <c r="AN15" s="96">
        <f>IF(BN41=0,0,BN43/BN41)</f>
        <v>0</v>
      </c>
      <c r="BA15" s="48"/>
      <c r="BB15" s="48"/>
      <c r="BC15" s="48"/>
      <c r="BD15" s="48" t="s">
        <v>8</v>
      </c>
      <c r="BE15" s="7"/>
      <c r="BF15" s="7"/>
      <c r="BG15" s="7"/>
      <c r="BJ15" s="48" t="s">
        <v>197</v>
      </c>
      <c r="BK15" s="81">
        <f>SUM(BK11:BK14)</f>
        <v>0</v>
      </c>
      <c r="BL15" s="48"/>
      <c r="BM15" s="48" t="s">
        <v>8</v>
      </c>
      <c r="BO15" s="7"/>
      <c r="BP15" s="49"/>
      <c r="BS15" s="40">
        <f t="shared" si="3"/>
        <v>0</v>
      </c>
      <c r="BU15" s="40">
        <f t="shared" si="4"/>
        <v>0</v>
      </c>
      <c r="BW15" s="44">
        <f t="shared" si="6"/>
        <v>0</v>
      </c>
      <c r="BX15" s="102" t="str">
        <f t="shared" si="5"/>
        <v xml:space="preserve"> </v>
      </c>
    </row>
    <row r="16" spans="1:281" ht="20.100000000000001" customHeight="1">
      <c r="A16" s="164" t="s">
        <v>361</v>
      </c>
      <c r="B16" s="27"/>
      <c r="C16" s="818"/>
      <c r="D16" s="818"/>
      <c r="E16" s="301">
        <f t="shared" si="8"/>
        <v>0</v>
      </c>
      <c r="F16" s="836"/>
      <c r="G16" s="837"/>
      <c r="H16" s="837"/>
      <c r="I16" s="837"/>
      <c r="J16" s="815"/>
      <c r="K16" s="815"/>
      <c r="L16" s="815"/>
      <c r="M16" s="815"/>
      <c r="N16" s="833">
        <f t="shared" si="1"/>
        <v>0</v>
      </c>
      <c r="O16" s="815"/>
      <c r="P16" s="815"/>
      <c r="Q16" s="815"/>
      <c r="R16" s="815"/>
      <c r="S16" s="252">
        <f t="shared" si="2"/>
        <v>0</v>
      </c>
      <c r="T16" s="264"/>
      <c r="U16" s="520"/>
      <c r="V16" s="522"/>
      <c r="W16" s="473">
        <f t="shared" si="9"/>
        <v>0</v>
      </c>
      <c r="X16" s="474">
        <f t="shared" si="7"/>
        <v>0</v>
      </c>
      <c r="Y16" s="448">
        <f t="shared" si="0"/>
        <v>0</v>
      </c>
      <c r="Z16" s="415"/>
      <c r="AA16" s="27"/>
      <c r="AB16" s="19"/>
      <c r="AC16" s="19"/>
      <c r="AE16" s="95"/>
      <c r="AK16" s="19"/>
      <c r="AL16" s="19"/>
      <c r="AN16" s="96"/>
      <c r="AO16" s="40" t="s">
        <v>8</v>
      </c>
      <c r="AZ16" s="27"/>
      <c r="BA16" s="82" t="s">
        <v>30</v>
      </c>
      <c r="BB16" s="48" t="str">
        <f>SCHEDAAA!J14</f>
        <v>From: Sept. 30, 2023 To: Sept. 30, 2024</v>
      </c>
      <c r="BC16" s="48"/>
      <c r="BD16" s="48"/>
      <c r="BE16" s="7"/>
      <c r="BF16" s="7"/>
      <c r="BG16" s="7"/>
      <c r="BH16" s="27"/>
      <c r="BI16" s="27"/>
      <c r="BJ16" s="82" t="s">
        <v>30</v>
      </c>
      <c r="BK16" s="48" t="str">
        <f>SCHEDAAA!J14</f>
        <v>From: Sept. 30, 2023 To: Sept. 30, 2024</v>
      </c>
      <c r="BL16" s="48"/>
      <c r="BM16" s="48"/>
      <c r="BN16" s="7"/>
      <c r="BO16" s="7"/>
      <c r="BP16" s="49"/>
      <c r="BQ16" s="27"/>
      <c r="BR16" s="27"/>
      <c r="BS16" s="27">
        <f>+F11</f>
        <v>0</v>
      </c>
      <c r="BT16" s="27"/>
      <c r="BU16" s="27">
        <f t="shared" si="4"/>
        <v>0</v>
      </c>
      <c r="BV16" s="27"/>
      <c r="BW16" s="23">
        <f t="shared" si="6"/>
        <v>0</v>
      </c>
      <c r="BX16" s="90" t="str">
        <f t="shared" si="5"/>
        <v xml:space="preserve"> </v>
      </c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</row>
    <row r="17" spans="1:281" ht="20.100000000000001" customHeight="1">
      <c r="A17" s="164" t="s">
        <v>362</v>
      </c>
      <c r="B17" s="27"/>
      <c r="C17" s="818"/>
      <c r="D17" s="818"/>
      <c r="E17" s="301">
        <f t="shared" si="8"/>
        <v>0</v>
      </c>
      <c r="F17" s="836"/>
      <c r="G17" s="837"/>
      <c r="H17" s="837"/>
      <c r="I17" s="837"/>
      <c r="J17" s="815"/>
      <c r="K17" s="815"/>
      <c r="L17" s="815"/>
      <c r="M17" s="815"/>
      <c r="N17" s="833">
        <f t="shared" si="1"/>
        <v>0</v>
      </c>
      <c r="O17" s="815"/>
      <c r="P17" s="815"/>
      <c r="Q17" s="815"/>
      <c r="R17" s="815"/>
      <c r="S17" s="252">
        <f t="shared" si="2"/>
        <v>0</v>
      </c>
      <c r="T17" s="264"/>
      <c r="U17" s="523"/>
      <c r="V17" s="524"/>
      <c r="W17" s="473">
        <f t="shared" si="9"/>
        <v>0</v>
      </c>
      <c r="X17" s="474">
        <f t="shared" si="7"/>
        <v>0</v>
      </c>
      <c r="Y17" s="448">
        <f t="shared" si="0"/>
        <v>0</v>
      </c>
      <c r="Z17" s="415"/>
      <c r="AB17" s="19" t="s">
        <v>221</v>
      </c>
      <c r="AE17" s="95">
        <f>SUM(AE13:AE15)</f>
        <v>0</v>
      </c>
      <c r="AK17" s="19" t="s">
        <v>221</v>
      </c>
      <c r="AL17" s="19"/>
      <c r="AN17" s="97">
        <f>SUM(AN13:AN15)</f>
        <v>0</v>
      </c>
      <c r="AO17" t="s">
        <v>8</v>
      </c>
      <c r="BA17" s="82" t="s">
        <v>8</v>
      </c>
      <c r="BB17" s="48" t="s">
        <v>8</v>
      </c>
      <c r="BC17" s="48"/>
      <c r="BD17" s="48" t="s">
        <v>8</v>
      </c>
      <c r="BE17" s="7"/>
      <c r="BF17" s="7"/>
      <c r="BG17" s="7"/>
      <c r="BJ17" s="82" t="s">
        <v>8</v>
      </c>
      <c r="BK17" s="48" t="s">
        <v>8</v>
      </c>
      <c r="BL17" s="48"/>
      <c r="BM17" s="48" t="s">
        <v>8</v>
      </c>
      <c r="BN17" s="7"/>
      <c r="BO17" s="7"/>
      <c r="BP17" s="19"/>
      <c r="BS17" s="40">
        <f>+C17</f>
        <v>0</v>
      </c>
      <c r="BU17" s="40">
        <f t="shared" si="4"/>
        <v>0</v>
      </c>
      <c r="BW17" s="44">
        <f t="shared" si="6"/>
        <v>0</v>
      </c>
      <c r="BX17" s="102" t="str">
        <f t="shared" si="5"/>
        <v xml:space="preserve"> </v>
      </c>
    </row>
    <row r="18" spans="1:281" ht="20.100000000000001" customHeight="1">
      <c r="A18" s="164" t="s">
        <v>363</v>
      </c>
      <c r="C18" s="818"/>
      <c r="D18" s="818"/>
      <c r="E18" s="301">
        <f t="shared" si="8"/>
        <v>0</v>
      </c>
      <c r="F18" s="836"/>
      <c r="G18" s="837"/>
      <c r="H18" s="837"/>
      <c r="I18" s="837"/>
      <c r="J18" s="815"/>
      <c r="K18" s="815"/>
      <c r="L18" s="815"/>
      <c r="M18" s="815"/>
      <c r="N18" s="833">
        <f t="shared" si="1"/>
        <v>0</v>
      </c>
      <c r="O18" s="815"/>
      <c r="P18" s="815"/>
      <c r="Q18" s="815"/>
      <c r="R18" s="815"/>
      <c r="S18" s="252">
        <f t="shared" si="2"/>
        <v>0</v>
      </c>
      <c r="T18" s="264"/>
      <c r="U18" s="523"/>
      <c r="V18" s="524"/>
      <c r="W18" s="473">
        <f t="shared" si="9"/>
        <v>0</v>
      </c>
      <c r="X18" s="474">
        <f t="shared" si="7"/>
        <v>0</v>
      </c>
      <c r="Y18" s="448">
        <f t="shared" si="0"/>
        <v>0</v>
      </c>
      <c r="Z18" s="415"/>
      <c r="AA18" s="38"/>
      <c r="AE18" s="92"/>
      <c r="AO18" t="s">
        <v>8</v>
      </c>
      <c r="AZ18" s="38"/>
      <c r="BA18" s="82" t="s">
        <v>36</v>
      </c>
      <c r="BB18" s="48" t="str">
        <f>SCHEDAAA!J16</f>
        <v>From: Sept. 30, 2023 To: Sept. 30, 2024</v>
      </c>
      <c r="BC18" s="48"/>
      <c r="BD18" s="48"/>
      <c r="BE18" s="7"/>
      <c r="BF18" s="7"/>
      <c r="BG18" s="7"/>
      <c r="BH18" s="38"/>
      <c r="BI18" s="38"/>
      <c r="BJ18" s="82" t="s">
        <v>36</v>
      </c>
      <c r="BK18" s="48" t="str">
        <f>SCHEDAAA!J16</f>
        <v>From: Sept. 30, 2023 To: Sept. 30, 2024</v>
      </c>
      <c r="BL18" s="48"/>
      <c r="BM18" s="48"/>
      <c r="BN18" s="7"/>
      <c r="BO18" s="7"/>
      <c r="BP18" s="19"/>
      <c r="BQ18" s="38"/>
      <c r="BR18" s="38"/>
      <c r="BS18" s="38">
        <f>+D17</f>
        <v>0</v>
      </c>
      <c r="BT18" s="38"/>
      <c r="BU18" s="38">
        <f t="shared" si="4"/>
        <v>0</v>
      </c>
      <c r="BV18" s="38"/>
      <c r="BW18" s="77">
        <f t="shared" si="6"/>
        <v>0</v>
      </c>
      <c r="BX18" s="630" t="str">
        <f t="shared" si="5"/>
        <v xml:space="preserve"> </v>
      </c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</row>
    <row r="19" spans="1:281" ht="20.100000000000001" customHeight="1" thickBot="1">
      <c r="A19" s="40"/>
      <c r="C19" s="818"/>
      <c r="D19" s="818"/>
      <c r="E19" s="301">
        <f t="shared" si="8"/>
        <v>0</v>
      </c>
      <c r="F19" s="836"/>
      <c r="G19" s="837"/>
      <c r="H19" s="837"/>
      <c r="I19" s="837"/>
      <c r="J19" s="815"/>
      <c r="K19" s="815"/>
      <c r="L19" s="815"/>
      <c r="M19" s="815"/>
      <c r="N19" s="832">
        <f t="shared" si="1"/>
        <v>0</v>
      </c>
      <c r="O19" s="815"/>
      <c r="P19" s="815"/>
      <c r="Q19" s="815"/>
      <c r="R19" s="815"/>
      <c r="S19" s="252">
        <f t="shared" si="2"/>
        <v>0</v>
      </c>
      <c r="T19" s="264"/>
      <c r="U19" s="525"/>
      <c r="V19" s="526"/>
      <c r="W19" s="475">
        <f t="shared" si="9"/>
        <v>0</v>
      </c>
      <c r="X19" s="476">
        <f t="shared" si="7"/>
        <v>0</v>
      </c>
      <c r="Y19" s="448">
        <f t="shared" si="0"/>
        <v>0</v>
      </c>
      <c r="Z19" s="416"/>
      <c r="AE19" s="92"/>
      <c r="AO19" t="s">
        <v>8</v>
      </c>
      <c r="BA19" s="82" t="s">
        <v>8</v>
      </c>
      <c r="BB19" s="48" t="s">
        <v>8</v>
      </c>
      <c r="BC19" s="48"/>
      <c r="BD19" s="48" t="s">
        <v>8</v>
      </c>
      <c r="BE19" s="7"/>
      <c r="BF19" s="7"/>
      <c r="BG19" s="7"/>
      <c r="BJ19" s="82" t="s">
        <v>8</v>
      </c>
      <c r="BK19" s="48" t="s">
        <v>8</v>
      </c>
      <c r="BL19" s="48"/>
      <c r="BM19" s="48" t="s">
        <v>8</v>
      </c>
      <c r="BN19" s="7"/>
      <c r="BO19" s="7"/>
      <c r="BP19" s="19"/>
      <c r="BU19" s="40">
        <f t="shared" si="4"/>
        <v>0</v>
      </c>
      <c r="BW19" s="44">
        <f t="shared" si="6"/>
        <v>0</v>
      </c>
      <c r="BX19" s="102" t="str">
        <f t="shared" si="5"/>
        <v xml:space="preserve"> </v>
      </c>
    </row>
    <row r="20" spans="1:281" ht="20.100000000000001" customHeight="1" thickBot="1">
      <c r="A20" s="40"/>
      <c r="B20" s="51" t="s">
        <v>199</v>
      </c>
      <c r="C20" s="819">
        <f>SUM(C9:C19)</f>
        <v>0</v>
      </c>
      <c r="D20" s="820">
        <f>SUM(D10:D19)</f>
        <v>0</v>
      </c>
      <c r="E20" s="167"/>
      <c r="F20" s="168">
        <f>+F11</f>
        <v>0</v>
      </c>
      <c r="G20" s="168">
        <f>+G11</f>
        <v>0</v>
      </c>
      <c r="H20" s="168">
        <f>+H11</f>
        <v>0</v>
      </c>
      <c r="I20" s="166"/>
      <c r="J20" s="166">
        <f t="shared" ref="J20:T20" si="10">SUM(J10:J19)</f>
        <v>0</v>
      </c>
      <c r="K20" s="166">
        <f t="shared" si="10"/>
        <v>0</v>
      </c>
      <c r="L20" s="166">
        <f t="shared" si="10"/>
        <v>0</v>
      </c>
      <c r="M20" s="166">
        <f t="shared" si="10"/>
        <v>0</v>
      </c>
      <c r="N20" s="166">
        <f t="shared" si="10"/>
        <v>0</v>
      </c>
      <c r="O20" s="166">
        <f t="shared" si="10"/>
        <v>0</v>
      </c>
      <c r="P20" s="166">
        <f t="shared" si="10"/>
        <v>0</v>
      </c>
      <c r="Q20" s="166">
        <f t="shared" si="10"/>
        <v>0</v>
      </c>
      <c r="R20" s="166">
        <f t="shared" si="10"/>
        <v>0</v>
      </c>
      <c r="S20" s="166">
        <f t="shared" si="10"/>
        <v>0</v>
      </c>
      <c r="T20" s="169">
        <f t="shared" si="10"/>
        <v>0</v>
      </c>
      <c r="U20" s="527">
        <f>SUM(U9:U19)</f>
        <v>0</v>
      </c>
      <c r="V20" s="528">
        <f>SUM(V10:V19)</f>
        <v>0</v>
      </c>
      <c r="W20" s="170"/>
      <c r="X20" s="405"/>
      <c r="Y20" s="406"/>
      <c r="Z20" s="171"/>
      <c r="AA20" s="51"/>
      <c r="AB20" s="19" t="s">
        <v>96</v>
      </c>
      <c r="AC20" s="19"/>
      <c r="AE20" s="59">
        <f>+O20</f>
        <v>0</v>
      </c>
      <c r="AK20" s="19" t="s">
        <v>96</v>
      </c>
      <c r="AL20" s="19"/>
      <c r="AN20" s="98">
        <f>+O40</f>
        <v>0</v>
      </c>
      <c r="AO20" s="40" t="s">
        <v>8</v>
      </c>
      <c r="AZ20" s="51"/>
      <c r="BA20" s="48" t="s">
        <v>41</v>
      </c>
      <c r="BB20" s="48"/>
      <c r="BC20" s="48"/>
      <c r="BD20" s="48" t="s">
        <v>42</v>
      </c>
      <c r="BE20" s="7"/>
      <c r="BF20" s="19"/>
      <c r="BG20" s="7"/>
      <c r="BH20" s="27"/>
      <c r="BI20" s="27"/>
      <c r="BJ20" s="48" t="s">
        <v>41</v>
      </c>
      <c r="BK20" s="48"/>
      <c r="BL20" s="48"/>
      <c r="BM20" s="48" t="s">
        <v>42</v>
      </c>
      <c r="BN20" s="7"/>
      <c r="BO20" s="19"/>
      <c r="BP20" s="19"/>
      <c r="BQ20" s="27"/>
      <c r="BR20" s="27"/>
      <c r="BS20" s="27" t="str">
        <f t="shared" si="3"/>
        <v>Total C-1 Nutrition Services</v>
      </c>
      <c r="BT20" s="27"/>
      <c r="BU20" s="27">
        <f t="shared" si="4"/>
        <v>0</v>
      </c>
      <c r="BV20" s="27">
        <f>SUM(BV9:BV19)</f>
        <v>0</v>
      </c>
      <c r="BW20" s="23">
        <f t="shared" si="6"/>
        <v>0</v>
      </c>
      <c r="BX20" s="90" t="str">
        <f t="shared" si="5"/>
        <v xml:space="preserve"> </v>
      </c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</row>
    <row r="21" spans="1:281" ht="20.100000000000001" customHeight="1" thickTop="1">
      <c r="A21" s="40"/>
      <c r="B21" s="104"/>
      <c r="C21" s="695"/>
      <c r="D21" s="695"/>
      <c r="E21" s="173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4"/>
      <c r="AB21" s="19"/>
      <c r="AC21" s="19"/>
      <c r="AE21" s="95"/>
      <c r="AK21" s="19"/>
      <c r="AL21" s="19"/>
      <c r="AN21" s="99"/>
      <c r="AO21" s="40" t="s">
        <v>8</v>
      </c>
      <c r="BA21" s="82" t="str">
        <f>SCHEDAAA!$I$19</f>
        <v>Agency Name</v>
      </c>
      <c r="BB21" s="48"/>
      <c r="BC21" s="48"/>
      <c r="BD21" s="48" t="str">
        <f>SCHEDAAA!$L$19</f>
        <v>Agency Name</v>
      </c>
      <c r="BE21" s="7"/>
      <c r="BF21" s="19"/>
      <c r="BG21" s="7"/>
      <c r="BJ21" s="82" t="str">
        <f>SCHEDAAA!$I$19</f>
        <v>Agency Name</v>
      </c>
      <c r="BK21" s="48"/>
      <c r="BL21" s="48"/>
      <c r="BM21" s="48" t="str">
        <f>SCHEDAAA!$L$19</f>
        <v>Agency Name</v>
      </c>
      <c r="BN21" s="7"/>
      <c r="BO21" s="19"/>
      <c r="BP21" s="19"/>
      <c r="BW21" s="44"/>
      <c r="BX21" s="102" t="str">
        <f t="shared" si="5"/>
        <v xml:space="preserve"> </v>
      </c>
    </row>
    <row r="22" spans="1:281">
      <c r="AE22" s="92"/>
      <c r="AO22" s="40" t="s">
        <v>8</v>
      </c>
      <c r="BA22" s="48" t="str">
        <f>SCHEDAAA!$I$20</f>
        <v>Street Address</v>
      </c>
      <c r="BB22" s="48"/>
      <c r="BC22" s="48"/>
      <c r="BD22" s="48" t="str">
        <f>SCHEDAAA!$L$20</f>
        <v>Street Address</v>
      </c>
      <c r="BE22" s="7"/>
      <c r="BF22" s="26"/>
      <c r="BG22" s="7"/>
      <c r="BJ22" s="48" t="str">
        <f>SCHEDAAA!$I$20</f>
        <v>Street Address</v>
      </c>
      <c r="BK22" s="48"/>
      <c r="BL22" s="48"/>
      <c r="BM22" s="48" t="str">
        <f>SCHEDAAA!$L$20</f>
        <v>Street Address</v>
      </c>
      <c r="BN22" s="7"/>
      <c r="BO22" s="26"/>
      <c r="BP22" s="19"/>
      <c r="BW22" s="44"/>
      <c r="BX22" s="102" t="str">
        <f t="shared" si="5"/>
        <v xml:space="preserve"> </v>
      </c>
    </row>
    <row r="23" spans="1:281">
      <c r="A23" s="40"/>
      <c r="B23" s="104"/>
      <c r="C23" s="695"/>
      <c r="D23" s="695"/>
      <c r="E23" s="173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4"/>
      <c r="AB23" s="19" t="s">
        <v>222</v>
      </c>
      <c r="AC23" s="19"/>
      <c r="AD23" s="26"/>
      <c r="AE23" s="95">
        <f>IF(BF48=0,0,BF50/BF48)</f>
        <v>0</v>
      </c>
      <c r="AJ23" s="26"/>
      <c r="AK23" s="19" t="s">
        <v>222</v>
      </c>
      <c r="AN23" s="96">
        <f>IF(BN49=0,0,BN51/BN49)</f>
        <v>0</v>
      </c>
      <c r="BA23" s="82" t="str">
        <f>SCHEDAAA!$I$21</f>
        <v>City,  KS   Zip Code</v>
      </c>
      <c r="BB23" s="48"/>
      <c r="BC23" s="48"/>
      <c r="BD23" s="48" t="str">
        <f>SCHEDAAA!$L$21</f>
        <v>City,  KS   Zip Code</v>
      </c>
      <c r="BE23" s="7"/>
      <c r="BF23" s="19"/>
      <c r="BG23" s="7"/>
      <c r="BJ23" s="82" t="str">
        <f>SCHEDAAA!$I$21</f>
        <v>City,  KS   Zip Code</v>
      </c>
      <c r="BK23" s="48"/>
      <c r="BL23" s="48"/>
      <c r="BM23" s="48" t="str">
        <f>SCHEDAAA!$L$21</f>
        <v>City,  KS   Zip Code</v>
      </c>
      <c r="BN23" s="7"/>
      <c r="BO23" s="19"/>
      <c r="BP23" s="19"/>
      <c r="BW23" s="44"/>
      <c r="BX23" s="102" t="str">
        <f t="shared" si="5"/>
        <v xml:space="preserve"> </v>
      </c>
    </row>
    <row r="24" spans="1:281">
      <c r="A24" s="40"/>
      <c r="B24" s="175"/>
      <c r="C24" s="821"/>
      <c r="D24" s="821"/>
      <c r="E24" s="165"/>
      <c r="F24" s="176"/>
      <c r="G24" s="165"/>
      <c r="H24" s="165"/>
      <c r="I24" s="165"/>
      <c r="J24" s="165"/>
      <c r="K24" s="165"/>
      <c r="L24" s="165"/>
      <c r="M24" s="165"/>
      <c r="N24" s="177" t="s">
        <v>8</v>
      </c>
      <c r="O24" s="165"/>
      <c r="P24" s="165"/>
      <c r="Q24" s="165"/>
      <c r="R24" s="165"/>
      <c r="S24" s="177" t="s">
        <v>8</v>
      </c>
      <c r="T24" s="165"/>
      <c r="U24" s="165"/>
      <c r="V24" s="165"/>
      <c r="W24" s="165"/>
      <c r="X24" s="165"/>
      <c r="Y24" s="165"/>
      <c r="Z24" s="178"/>
      <c r="AC24" s="19"/>
      <c r="AD24" s="26"/>
      <c r="AJ24" s="26"/>
      <c r="AL24" s="19"/>
      <c r="AM24" s="26"/>
      <c r="AO24" s="40" t="s">
        <v>8</v>
      </c>
      <c r="BA24" s="17"/>
      <c r="BB24" s="19"/>
      <c r="BC24" s="19"/>
      <c r="BD24" s="19"/>
      <c r="BE24" s="7"/>
      <c r="BF24" s="19"/>
      <c r="BG24" s="7"/>
      <c r="BJ24" s="17"/>
      <c r="BK24" s="19"/>
      <c r="BL24" s="19"/>
      <c r="BM24" s="19"/>
      <c r="BN24" s="7"/>
      <c r="BO24" s="19"/>
      <c r="BP24" s="19"/>
      <c r="BW24" s="44"/>
      <c r="BX24" s="102" t="str">
        <f t="shared" si="5"/>
        <v xml:space="preserve"> </v>
      </c>
    </row>
    <row r="25" spans="1:281" ht="13.5" thickBot="1">
      <c r="A25" s="40"/>
      <c r="B25" s="41"/>
      <c r="C25" s="312">
        <v>1</v>
      </c>
      <c r="D25" s="312">
        <v>2</v>
      </c>
      <c r="E25" s="542">
        <v>3</v>
      </c>
      <c r="F25" s="542">
        <v>4</v>
      </c>
      <c r="G25" s="542">
        <v>5</v>
      </c>
      <c r="H25" s="542">
        <v>6</v>
      </c>
      <c r="I25" s="542">
        <v>7</v>
      </c>
      <c r="J25" s="542">
        <v>8</v>
      </c>
      <c r="K25" s="542">
        <v>9</v>
      </c>
      <c r="L25" s="542">
        <v>10</v>
      </c>
      <c r="M25" s="542">
        <v>11</v>
      </c>
      <c r="N25" s="542">
        <v>12</v>
      </c>
      <c r="O25" s="542">
        <v>13</v>
      </c>
      <c r="P25" s="542">
        <v>14</v>
      </c>
      <c r="Q25" s="308">
        <v>15</v>
      </c>
      <c r="R25" s="308">
        <v>16</v>
      </c>
      <c r="S25" s="312">
        <v>17</v>
      </c>
      <c r="T25" s="151">
        <v>18</v>
      </c>
      <c r="U25" s="151">
        <v>19</v>
      </c>
      <c r="V25" s="152">
        <v>20</v>
      </c>
      <c r="W25" s="153">
        <v>21</v>
      </c>
      <c r="X25" s="153">
        <v>22</v>
      </c>
      <c r="Y25" s="153">
        <v>23</v>
      </c>
      <c r="Z25" s="153">
        <v>24</v>
      </c>
      <c r="AA25" s="27"/>
      <c r="AB25" s="19"/>
      <c r="AE25" s="95"/>
      <c r="AJ25" s="26"/>
      <c r="AK25" s="19"/>
      <c r="AL25" s="19"/>
      <c r="AM25" s="26"/>
      <c r="AN25" s="96"/>
      <c r="AZ25" s="27"/>
      <c r="BA25" s="17"/>
      <c r="BB25" s="7"/>
      <c r="BC25" s="7"/>
      <c r="BD25" s="19"/>
      <c r="BE25" s="7"/>
      <c r="BF25" s="7"/>
      <c r="BG25" s="7"/>
      <c r="BH25" s="27"/>
      <c r="BI25" s="27"/>
      <c r="BJ25" s="17"/>
      <c r="BK25" s="7"/>
      <c r="BL25" s="7"/>
      <c r="BM25" s="19"/>
      <c r="BN25" s="7"/>
      <c r="BO25" s="7"/>
      <c r="BP25" s="49"/>
      <c r="BQ25" s="27"/>
      <c r="BR25" s="27"/>
      <c r="BS25" s="27"/>
      <c r="BT25" s="27"/>
      <c r="BU25" s="27"/>
      <c r="BV25" s="27"/>
      <c r="BW25" s="23"/>
      <c r="BX25" s="90" t="str">
        <f t="shared" si="5"/>
        <v xml:space="preserve"> </v>
      </c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</row>
    <row r="26" spans="1:281">
      <c r="A26" s="40"/>
      <c r="B26"/>
      <c r="C26" s="822"/>
      <c r="D26" s="822"/>
      <c r="E26" s="268"/>
      <c r="F26" s="268"/>
      <c r="G26" s="268"/>
      <c r="H26" s="268"/>
      <c r="I26" s="268"/>
      <c r="J26" s="269" t="s">
        <v>110</v>
      </c>
      <c r="K26" s="269" t="s">
        <v>181</v>
      </c>
      <c r="L26" s="268"/>
      <c r="M26" s="269" t="s">
        <v>79</v>
      </c>
      <c r="N26" s="270"/>
      <c r="O26" s="268"/>
      <c r="P26" s="268"/>
      <c r="Q26" s="268"/>
      <c r="R26" s="268"/>
      <c r="S26" s="270"/>
      <c r="T26" s="242"/>
      <c r="U26" s="154" t="s">
        <v>342</v>
      </c>
      <c r="V26" s="155" t="s">
        <v>342</v>
      </c>
      <c r="W26" s="155" t="s">
        <v>456</v>
      </c>
      <c r="X26" s="243" t="s">
        <v>441</v>
      </c>
      <c r="Y26" s="155" t="s">
        <v>443</v>
      </c>
      <c r="Z26" s="411"/>
      <c r="AA26" s="27"/>
      <c r="AB26" s="19" t="s">
        <v>8</v>
      </c>
      <c r="AC26" s="19"/>
      <c r="AD26" s="26"/>
      <c r="AE26" s="95"/>
      <c r="AJ26" s="26"/>
      <c r="AK26" s="19" t="s">
        <v>8</v>
      </c>
      <c r="AL26" s="19"/>
      <c r="AM26" s="26"/>
      <c r="AN26" s="96"/>
      <c r="AO26" s="40" t="s">
        <v>8</v>
      </c>
      <c r="AZ26" s="27"/>
      <c r="BA26" s="5" t="s">
        <v>54</v>
      </c>
      <c r="BB26" s="5"/>
      <c r="BC26" s="6"/>
      <c r="BD26" s="5"/>
      <c r="BE26" s="5"/>
      <c r="BF26" s="5"/>
      <c r="BG26" s="546"/>
      <c r="BH26" s="27"/>
      <c r="BI26" s="27"/>
      <c r="BJ26" s="132" t="s">
        <v>54</v>
      </c>
      <c r="BK26" s="132"/>
      <c r="BL26" s="132"/>
      <c r="BM26" s="132"/>
      <c r="BN26" s="49"/>
      <c r="BO26" s="49"/>
      <c r="BP26" s="19"/>
      <c r="BQ26" s="27"/>
      <c r="BR26" s="27"/>
      <c r="BS26" s="27"/>
      <c r="BT26" s="27"/>
      <c r="BU26" s="27"/>
      <c r="BV26" s="27"/>
      <c r="BW26" s="23"/>
      <c r="BX26" s="90" t="str">
        <f t="shared" si="5"/>
        <v xml:space="preserve"> </v>
      </c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</row>
    <row r="27" spans="1:281">
      <c r="A27" s="40"/>
      <c r="C27" s="822"/>
      <c r="D27" s="823"/>
      <c r="E27" s="283" t="s">
        <v>344</v>
      </c>
      <c r="F27" s="287" t="s">
        <v>462</v>
      </c>
      <c r="G27" s="287" t="s">
        <v>462</v>
      </c>
      <c r="H27" s="287" t="s">
        <v>462</v>
      </c>
      <c r="I27" s="545" t="s">
        <v>464</v>
      </c>
      <c r="J27" s="271" t="s">
        <v>182</v>
      </c>
      <c r="K27" s="271" t="s">
        <v>183</v>
      </c>
      <c r="L27" s="271" t="s">
        <v>93</v>
      </c>
      <c r="M27" s="271" t="s">
        <v>184</v>
      </c>
      <c r="N27" s="272" t="s">
        <v>95</v>
      </c>
      <c r="O27" s="271" t="s">
        <v>96</v>
      </c>
      <c r="P27" s="271" t="s">
        <v>97</v>
      </c>
      <c r="Q27" s="271" t="s">
        <v>33</v>
      </c>
      <c r="R27" s="271" t="s">
        <v>49</v>
      </c>
      <c r="S27" s="272" t="s">
        <v>200</v>
      </c>
      <c r="T27" s="245" t="s">
        <v>345</v>
      </c>
      <c r="U27" s="156" t="s">
        <v>406</v>
      </c>
      <c r="V27" s="157" t="s">
        <v>406</v>
      </c>
      <c r="W27" s="157" t="s">
        <v>455</v>
      </c>
      <c r="X27" s="246" t="s">
        <v>442</v>
      </c>
      <c r="Y27" s="246" t="s">
        <v>444</v>
      </c>
      <c r="Z27" s="412" t="s">
        <v>346</v>
      </c>
      <c r="AA27" s="27"/>
      <c r="AB27" s="19" t="s">
        <v>223</v>
      </c>
      <c r="AC27" s="19"/>
      <c r="AD27" s="26"/>
      <c r="AE27" s="95">
        <f>IF(BF48=0,0,BF53/BF48)</f>
        <v>0</v>
      </c>
      <c r="AJ27" s="26"/>
      <c r="AK27" s="19" t="s">
        <v>223</v>
      </c>
      <c r="AL27" s="19"/>
      <c r="AM27" s="26"/>
      <c r="AN27" s="96">
        <f>IF(BN49=0,0,BN54/BN49)</f>
        <v>0</v>
      </c>
      <c r="AZ27" s="27"/>
      <c r="BA27" s="7"/>
      <c r="BB27" s="7"/>
      <c r="BC27" s="7"/>
      <c r="BD27" s="7"/>
      <c r="BE27" s="7"/>
      <c r="BF27" s="7"/>
      <c r="BG27" s="7"/>
      <c r="BH27" s="27"/>
      <c r="BI27" s="27"/>
      <c r="BJ27" s="133"/>
      <c r="BK27" s="132"/>
      <c r="BL27" s="132"/>
      <c r="BM27" s="132"/>
      <c r="BO27" s="19"/>
      <c r="BP27" s="19"/>
      <c r="BQ27" s="27"/>
      <c r="BR27" s="27"/>
      <c r="BS27" s="27"/>
      <c r="BT27" s="27"/>
      <c r="BU27" s="27"/>
      <c r="BV27" s="27"/>
      <c r="BW27" s="23"/>
      <c r="BX27" s="90" t="str">
        <f t="shared" si="5"/>
        <v xml:space="preserve"> </v>
      </c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</row>
    <row r="28" spans="1:281" ht="13.5" thickBot="1">
      <c r="A28" s="40"/>
      <c r="B28" s="58" t="s">
        <v>201</v>
      </c>
      <c r="C28" s="824" t="s">
        <v>89</v>
      </c>
      <c r="D28" s="824" t="s">
        <v>90</v>
      </c>
      <c r="E28" s="266" t="s">
        <v>347</v>
      </c>
      <c r="F28" s="291" t="s">
        <v>101</v>
      </c>
      <c r="G28" s="267" t="s">
        <v>517</v>
      </c>
      <c r="H28" s="291" t="s">
        <v>518</v>
      </c>
      <c r="I28" s="267" t="s">
        <v>465</v>
      </c>
      <c r="J28" s="267" t="s">
        <v>99</v>
      </c>
      <c r="K28" s="267" t="s">
        <v>99</v>
      </c>
      <c r="L28" s="267" t="s">
        <v>99</v>
      </c>
      <c r="M28" s="267" t="s">
        <v>99</v>
      </c>
      <c r="N28" s="273" t="s">
        <v>188</v>
      </c>
      <c r="O28" s="267" t="s">
        <v>101</v>
      </c>
      <c r="P28" s="267" t="s">
        <v>102</v>
      </c>
      <c r="Q28" s="267" t="s">
        <v>103</v>
      </c>
      <c r="R28" s="267" t="s">
        <v>103</v>
      </c>
      <c r="S28" s="267" t="s">
        <v>104</v>
      </c>
      <c r="T28" s="295" t="s">
        <v>348</v>
      </c>
      <c r="U28" s="427" t="s">
        <v>89</v>
      </c>
      <c r="V28" s="157" t="s">
        <v>386</v>
      </c>
      <c r="W28" s="157" t="s">
        <v>343</v>
      </c>
      <c r="X28" s="246" t="s">
        <v>343</v>
      </c>
      <c r="Y28" s="246" t="s">
        <v>349</v>
      </c>
      <c r="Z28" s="412" t="s">
        <v>350</v>
      </c>
      <c r="AB28" s="19" t="s">
        <v>8</v>
      </c>
      <c r="AC28" s="19"/>
      <c r="AD28" s="26"/>
      <c r="AE28" s="97"/>
      <c r="AJ28" s="26"/>
      <c r="AK28" s="19" t="s">
        <v>8</v>
      </c>
      <c r="AL28" s="19"/>
      <c r="AM28" s="26"/>
      <c r="AN28" s="97"/>
      <c r="AO28" s="40" t="s">
        <v>8</v>
      </c>
      <c r="BA28" s="7"/>
      <c r="BB28" s="7"/>
      <c r="BC28" s="550" t="s">
        <v>203</v>
      </c>
      <c r="BD28" s="550" t="s">
        <v>204</v>
      </c>
      <c r="BE28" s="5"/>
      <c r="BG28" s="7"/>
      <c r="BJ28" s="132"/>
      <c r="BK28" s="132"/>
      <c r="BL28" s="555" t="s">
        <v>205</v>
      </c>
      <c r="BM28" s="555" t="s">
        <v>204</v>
      </c>
      <c r="BN28" s="6"/>
      <c r="BP28" s="26"/>
      <c r="BQ28" s="27"/>
      <c r="BR28" s="27"/>
      <c r="BS28" s="27" t="str">
        <f t="shared" si="3"/>
        <v>C-2 Program Services</v>
      </c>
      <c r="BT28" s="27"/>
      <c r="BU28" s="27" t="str">
        <f t="shared" si="4"/>
        <v>Total Budget</v>
      </c>
      <c r="BV28" s="27"/>
      <c r="BW28" s="23"/>
      <c r="BX28" s="90"/>
    </row>
    <row r="29" spans="1:281" ht="20.100000000000001" customHeight="1">
      <c r="A29" s="181" t="s">
        <v>351</v>
      </c>
      <c r="B29" s="27" t="s">
        <v>202</v>
      </c>
      <c r="C29" s="815"/>
      <c r="D29" s="821"/>
      <c r="E29" s="165"/>
      <c r="F29" s="817"/>
      <c r="G29" s="817"/>
      <c r="H29" s="817"/>
      <c r="I29" s="817"/>
      <c r="J29" s="821"/>
      <c r="K29" s="821"/>
      <c r="L29" s="821"/>
      <c r="M29" s="821"/>
      <c r="N29" s="838"/>
      <c r="O29" s="821"/>
      <c r="P29" s="821"/>
      <c r="Q29" s="821"/>
      <c r="R29" s="821"/>
      <c r="S29" s="838"/>
      <c r="T29" s="182"/>
      <c r="U29" s="543"/>
      <c r="V29" s="529"/>
      <c r="W29" s="436"/>
      <c r="X29" s="437"/>
      <c r="Y29" s="438"/>
      <c r="Z29" s="413"/>
      <c r="AA29" s="27"/>
      <c r="AB29" s="19" t="s">
        <v>224</v>
      </c>
      <c r="AC29" s="19"/>
      <c r="AD29" s="26"/>
      <c r="AE29" s="95">
        <f>SUM(AE23:AE27)</f>
        <v>0</v>
      </c>
      <c r="AJ29" s="26"/>
      <c r="AK29" s="19" t="s">
        <v>224</v>
      </c>
      <c r="AL29" s="19"/>
      <c r="AM29" s="26"/>
      <c r="AN29" s="97">
        <f>SUM(AN23:AN27)</f>
        <v>0</v>
      </c>
      <c r="AO29" s="40" t="s">
        <v>8</v>
      </c>
      <c r="AZ29" s="27"/>
      <c r="BA29" s="7"/>
      <c r="BB29" s="7"/>
      <c r="BC29" s="550" t="s">
        <v>207</v>
      </c>
      <c r="BD29" s="550" t="s">
        <v>208</v>
      </c>
      <c r="BE29" s="5"/>
      <c r="BF29" s="552" t="s">
        <v>209</v>
      </c>
      <c r="BG29" s="7"/>
      <c r="BH29" s="27"/>
      <c r="BI29" s="27"/>
      <c r="BJ29" s="132"/>
      <c r="BK29" s="132"/>
      <c r="BL29" s="555" t="s">
        <v>207</v>
      </c>
      <c r="BM29" s="555" t="s">
        <v>208</v>
      </c>
      <c r="BN29" s="552" t="s">
        <v>209</v>
      </c>
      <c r="BP29" s="26"/>
      <c r="BS29" s="40" t="str">
        <f t="shared" si="3"/>
        <v>Meals-Home Delivered</v>
      </c>
      <c r="BU29" s="40">
        <f t="shared" si="4"/>
        <v>0</v>
      </c>
      <c r="BW29" s="44">
        <f t="shared" si="6"/>
        <v>0</v>
      </c>
      <c r="BX29" s="102" t="str">
        <f t="shared" si="5"/>
        <v xml:space="preserve"> </v>
      </c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</row>
    <row r="30" spans="1:281" ht="20.100000000000001" customHeight="1" thickBot="1">
      <c r="A30" s="181" t="s">
        <v>358</v>
      </c>
      <c r="B30" s="150" t="s">
        <v>364</v>
      </c>
      <c r="C30" s="818"/>
      <c r="D30" s="821"/>
      <c r="E30" s="165"/>
      <c r="F30" s="817"/>
      <c r="G30" s="817"/>
      <c r="H30" s="817"/>
      <c r="I30" s="817"/>
      <c r="J30" s="821"/>
      <c r="K30" s="821"/>
      <c r="L30" s="821"/>
      <c r="M30" s="821"/>
      <c r="N30" s="838"/>
      <c r="O30" s="821"/>
      <c r="P30" s="821"/>
      <c r="Q30" s="821"/>
      <c r="R30" s="821"/>
      <c r="S30" s="838"/>
      <c r="T30" s="182"/>
      <c r="U30" s="530"/>
      <c r="V30" s="531"/>
      <c r="W30" s="160"/>
      <c r="X30" s="161"/>
      <c r="Y30" s="183"/>
      <c r="Z30" s="413"/>
      <c r="AB30" s="19"/>
      <c r="AC30" s="19"/>
      <c r="AE30" s="95"/>
      <c r="AK30" s="19"/>
      <c r="AL30" s="19"/>
      <c r="AO30" s="40" t="s">
        <v>8</v>
      </c>
      <c r="BA30" s="7" t="s">
        <v>210</v>
      </c>
      <c r="BB30" s="7"/>
      <c r="BC30" s="69">
        <f>SUM(D10:D12)</f>
        <v>0</v>
      </c>
      <c r="BD30" s="69">
        <f>+D13+D14</f>
        <v>0</v>
      </c>
      <c r="BE30" s="551"/>
      <c r="BF30" s="22">
        <f>SUM(BC30:BE30)</f>
        <v>0</v>
      </c>
      <c r="BG30" s="7"/>
      <c r="BJ30" s="19" t="s">
        <v>210</v>
      </c>
      <c r="BK30" s="19"/>
      <c r="BL30" s="69">
        <f>SUM(D32:D35)</f>
        <v>0</v>
      </c>
      <c r="BM30" s="69">
        <f>D40-BL30</f>
        <v>0</v>
      </c>
      <c r="BN30" s="22">
        <f>SUM(BL30:BM30)</f>
        <v>0</v>
      </c>
      <c r="BP30" s="26"/>
      <c r="BS30" s="40" t="str">
        <f t="shared" si="3"/>
        <v>CMELH</v>
      </c>
      <c r="BU30" s="40">
        <f t="shared" si="4"/>
        <v>0</v>
      </c>
      <c r="BW30" s="44">
        <f t="shared" si="6"/>
        <v>0</v>
      </c>
      <c r="BX30" s="102" t="str">
        <f t="shared" si="5"/>
        <v xml:space="preserve"> </v>
      </c>
    </row>
    <row r="31" spans="1:281" ht="20.100000000000001" customHeight="1">
      <c r="A31" s="181"/>
      <c r="B31" s="184" t="s">
        <v>365</v>
      </c>
      <c r="C31" s="825"/>
      <c r="D31" s="826">
        <f>SUM(D32:D35)</f>
        <v>0</v>
      </c>
      <c r="E31" s="300">
        <f>SUM(E32:E35)</f>
        <v>0</v>
      </c>
      <c r="F31" s="817"/>
      <c r="G31" s="817"/>
      <c r="H31" s="817"/>
      <c r="I31" s="817"/>
      <c r="J31" s="821"/>
      <c r="K31" s="821"/>
      <c r="L31" s="821"/>
      <c r="M31" s="821"/>
      <c r="N31" s="838"/>
      <c r="O31" s="821"/>
      <c r="P31" s="821"/>
      <c r="Q31" s="821"/>
      <c r="R31" s="821"/>
      <c r="S31" s="838"/>
      <c r="T31" s="182"/>
      <c r="U31" s="532" t="s">
        <v>218</v>
      </c>
      <c r="V31" s="533">
        <f>SUM(V32:V35)</f>
        <v>0</v>
      </c>
      <c r="W31" s="469">
        <f>IF(V31=0,0,ROUND(V31/($U$29+$U$30),2))</f>
        <v>0</v>
      </c>
      <c r="X31" s="449">
        <f>IF(AND($U$29+$U$30=0,E31&gt;0),E31,IF(AND($U$29+$U$30=0,E31=0),0,IF(AND($U$29+$U$30&gt;0,E31=0),ROUND(-V31/($U$29+$U$30),2),E31-ROUND(V31/($U$29+$U$30),2))))</f>
        <v>0</v>
      </c>
      <c r="Y31" s="448">
        <f t="shared" ref="Y31:Y39" si="11">IF(AND(E31=0,X31=0),0,IF(E31=0,-1,IF(V31=0,1,ROUND(X31/W31,2))))</f>
        <v>0</v>
      </c>
      <c r="Z31" s="413"/>
      <c r="AB31" s="19"/>
      <c r="AC31" s="19"/>
      <c r="AE31" s="49"/>
      <c r="AK31" s="19"/>
      <c r="AL31" s="19"/>
      <c r="BA31" s="17" t="s">
        <v>62</v>
      </c>
      <c r="BB31" s="7"/>
      <c r="BC31" s="69"/>
      <c r="BD31" s="69"/>
      <c r="BE31" s="551"/>
      <c r="BF31" s="22"/>
      <c r="BG31" s="7"/>
      <c r="BJ31" s="19"/>
      <c r="BK31" s="19"/>
      <c r="BL31" s="43"/>
      <c r="BM31" s="43"/>
      <c r="BN31" s="66"/>
      <c r="BP31" s="26"/>
      <c r="BS31" s="40" t="str">
        <f t="shared" si="3"/>
        <v>Meals&amp;CMELH BreakdownTotal</v>
      </c>
      <c r="BU31" s="40">
        <f t="shared" si="4"/>
        <v>0</v>
      </c>
      <c r="BW31" s="44">
        <f t="shared" si="6"/>
        <v>0</v>
      </c>
      <c r="BX31" s="102" t="str">
        <f t="shared" si="5"/>
        <v xml:space="preserve"> </v>
      </c>
    </row>
    <row r="32" spans="1:281" ht="20.100000000000001" customHeight="1">
      <c r="A32" s="162" t="s">
        <v>352</v>
      </c>
      <c r="B32" s="40" t="s">
        <v>353</v>
      </c>
      <c r="C32" s="827"/>
      <c r="D32" s="815"/>
      <c r="E32" s="301">
        <f>IF(SUM($C$29+$C$30)=0,0,ROUND(D32/($C$29+$C$30),2))</f>
        <v>0</v>
      </c>
      <c r="F32" s="817"/>
      <c r="G32" s="830"/>
      <c r="H32" s="830"/>
      <c r="I32" s="831"/>
      <c r="J32" s="831"/>
      <c r="K32" s="831"/>
      <c r="L32" s="831"/>
      <c r="M32" s="831"/>
      <c r="N32" s="833">
        <f t="shared" ref="N32:N39" si="12">D32-SUM(F32:M32)</f>
        <v>0</v>
      </c>
      <c r="O32" s="831"/>
      <c r="P32" s="831"/>
      <c r="Q32" s="831"/>
      <c r="R32" s="815"/>
      <c r="S32" s="839">
        <f t="shared" ref="S32:S39" si="13">N32-SUM(O32:R32)</f>
        <v>0</v>
      </c>
      <c r="T32" s="187"/>
      <c r="U32" s="534"/>
      <c r="V32" s="481"/>
      <c r="W32" s="470">
        <f>IF(V32=0,0,ROUND(V32/($U$29+$U$30),2))</f>
        <v>0</v>
      </c>
      <c r="X32" s="450">
        <f>IF(AND($U$29+$U$30=0,E32&gt;0),E32,IF(AND($U$29+$U$30=0,E32=0),0,IF(AND($U$29+$U$30&gt;0,E32=0),ROUND(-V32/($U$29+$U$30),2),E32-ROUND(V32/($U$29+$U$30),2))))</f>
        <v>0</v>
      </c>
      <c r="Y32" s="448">
        <f t="shared" si="11"/>
        <v>0</v>
      </c>
      <c r="Z32" s="414"/>
      <c r="AB32" s="19" t="s">
        <v>225</v>
      </c>
      <c r="AC32" s="19"/>
      <c r="AE32" s="60">
        <f>C9</f>
        <v>0</v>
      </c>
      <c r="AK32" s="19" t="s">
        <v>225</v>
      </c>
      <c r="AL32" s="19"/>
      <c r="AN32" s="66">
        <f>+C29+C30</f>
        <v>0</v>
      </c>
      <c r="BA32" s="7" t="s">
        <v>516</v>
      </c>
      <c r="BB32" s="7"/>
      <c r="BC32" s="125">
        <f>+F20</f>
        <v>0</v>
      </c>
      <c r="BD32" s="219"/>
      <c r="BE32" s="219"/>
      <c r="BF32" s="126">
        <f t="shared" ref="BF32:BF38" si="14">SUM(BC32:BE32)</f>
        <v>0</v>
      </c>
      <c r="BG32" s="7"/>
      <c r="BJ32" s="19" t="s">
        <v>516</v>
      </c>
      <c r="BK32" s="19"/>
      <c r="BL32" s="125">
        <f>+F40</f>
        <v>0</v>
      </c>
      <c r="BM32" s="362"/>
      <c r="BN32" s="126">
        <f t="shared" ref="BN32:BN39" si="15">SUM(BL32:BM32)</f>
        <v>0</v>
      </c>
      <c r="BP32" s="26"/>
      <c r="BS32" s="40" t="str">
        <f t="shared" si="3"/>
        <v xml:space="preserve">   Program Management</v>
      </c>
      <c r="BU32" s="40">
        <f t="shared" si="4"/>
        <v>0</v>
      </c>
      <c r="BW32" s="44">
        <f t="shared" si="6"/>
        <v>0</v>
      </c>
      <c r="BX32" s="102" t="str">
        <f t="shared" si="5"/>
        <v xml:space="preserve"> </v>
      </c>
    </row>
    <row r="33" spans="1:281" ht="20.100000000000001" customHeight="1">
      <c r="A33" s="162" t="s">
        <v>354</v>
      </c>
      <c r="B33" s="188" t="s">
        <v>355</v>
      </c>
      <c r="C33" s="827"/>
      <c r="D33" s="815"/>
      <c r="E33" s="301">
        <f>IF(SUM($C$29+$C$30)=0,0,ROUND(D33/($C$29+$C$30),2))</f>
        <v>0</v>
      </c>
      <c r="F33" s="815"/>
      <c r="G33" s="815"/>
      <c r="H33" s="815"/>
      <c r="I33" s="831"/>
      <c r="J33" s="815"/>
      <c r="K33" s="815"/>
      <c r="L33" s="815"/>
      <c r="M33" s="831"/>
      <c r="N33" s="833">
        <f>D33-SUM(F33:M33)</f>
        <v>0</v>
      </c>
      <c r="O33" s="831"/>
      <c r="P33" s="831"/>
      <c r="Q33" s="815"/>
      <c r="R33" s="815"/>
      <c r="S33" s="839">
        <f t="shared" si="13"/>
        <v>0</v>
      </c>
      <c r="T33" s="189"/>
      <c r="U33" s="535"/>
      <c r="V33" s="510"/>
      <c r="W33" s="470">
        <f>IF(V33=0,0,ROUND(V33/($U$29+$U$30),2))</f>
        <v>0</v>
      </c>
      <c r="X33" s="450">
        <f>IF(AND($U$29+$U$30=0,E33&gt;0),E33,IF(AND($U$29+$U$30=0,E33=0),0,IF(AND($U$29+$U$30&gt;0,E33=0),ROUND(-V33/($U$29+$U$30),2),E33-ROUND(V33/($U$29+$U$30),2))))</f>
        <v>0</v>
      </c>
      <c r="Y33" s="448">
        <f t="shared" si="11"/>
        <v>0</v>
      </c>
      <c r="Z33" s="414"/>
      <c r="AB33" s="19"/>
      <c r="AC33" s="19"/>
      <c r="AE33" s="49"/>
      <c r="AK33" s="19"/>
      <c r="AL33" s="19"/>
      <c r="BA33" s="614" t="s">
        <v>519</v>
      </c>
      <c r="BB33" s="7"/>
      <c r="BC33" s="125">
        <f>+G20</f>
        <v>0</v>
      </c>
      <c r="BD33" s="219"/>
      <c r="BE33" s="219"/>
      <c r="BF33" s="126">
        <f t="shared" si="14"/>
        <v>0</v>
      </c>
      <c r="BG33" s="7"/>
      <c r="BJ33" s="615" t="s">
        <v>521</v>
      </c>
      <c r="BK33" s="19"/>
      <c r="BL33" s="125">
        <f>+G40</f>
        <v>0</v>
      </c>
      <c r="BM33" s="362"/>
      <c r="BN33" s="126">
        <f t="shared" si="15"/>
        <v>0</v>
      </c>
      <c r="BP33" s="26"/>
      <c r="BS33" s="40" t="str">
        <f t="shared" si="3"/>
        <v xml:space="preserve">    Primary &amp; Associated Cost</v>
      </c>
      <c r="BU33" s="40">
        <f t="shared" si="4"/>
        <v>0</v>
      </c>
      <c r="BW33" s="44">
        <f t="shared" si="6"/>
        <v>0</v>
      </c>
      <c r="BX33" s="102" t="str">
        <f t="shared" si="5"/>
        <v xml:space="preserve"> </v>
      </c>
    </row>
    <row r="34" spans="1:281" ht="20.100000000000001" customHeight="1">
      <c r="A34" s="162" t="s">
        <v>356</v>
      </c>
      <c r="B34" s="590"/>
      <c r="C34" s="827"/>
      <c r="D34" s="591"/>
      <c r="E34" s="301">
        <f>IF(SUM($C$29+$C$30)=0,0,ROUND(D34/($C$29+$C$30),2))</f>
        <v>0</v>
      </c>
      <c r="F34" s="840"/>
      <c r="G34" s="841"/>
      <c r="H34" s="841"/>
      <c r="I34" s="842"/>
      <c r="J34" s="843"/>
      <c r="K34" s="843"/>
      <c r="L34" s="843"/>
      <c r="M34" s="843"/>
      <c r="N34" s="844">
        <f t="shared" si="12"/>
        <v>0</v>
      </c>
      <c r="O34" s="843"/>
      <c r="P34" s="843"/>
      <c r="Q34" s="843"/>
      <c r="R34" s="843"/>
      <c r="S34" s="845">
        <f t="shared" si="13"/>
        <v>0</v>
      </c>
      <c r="T34" s="592"/>
      <c r="U34" s="593"/>
      <c r="V34" s="498"/>
      <c r="W34" s="594">
        <f>IF(V34=0,0,ROUND(V34/($U$29+$U$30),2))</f>
        <v>0</v>
      </c>
      <c r="X34" s="595">
        <f>IF(AND($U$29+$U$30=0,E34&gt;0),E34,IF(AND($U$29+$U$30=0,E34=0),0,IF(AND($U$29+$U$30&gt;0,E34=0),ROUND(-V34/($U$29+$U$30),2),E34-ROUND(V34/($U$29+$U$30),2))))</f>
        <v>0</v>
      </c>
      <c r="Y34" s="596">
        <f t="shared" si="11"/>
        <v>0</v>
      </c>
      <c r="Z34" s="597"/>
      <c r="AB34" s="19"/>
      <c r="AC34" s="19"/>
      <c r="AE34" s="49"/>
      <c r="AK34" s="19"/>
      <c r="AL34" s="19"/>
      <c r="BA34" s="614" t="s">
        <v>520</v>
      </c>
      <c r="BB34" s="7"/>
      <c r="BC34" s="125">
        <f>+H20</f>
        <v>0</v>
      </c>
      <c r="BD34" s="219"/>
      <c r="BE34" s="219"/>
      <c r="BF34" s="126">
        <f t="shared" si="14"/>
        <v>0</v>
      </c>
      <c r="BG34" s="7"/>
      <c r="BJ34" s="615" t="s">
        <v>520</v>
      </c>
      <c r="BK34" s="19"/>
      <c r="BL34" s="125">
        <f>+H40</f>
        <v>0</v>
      </c>
      <c r="BM34" s="362"/>
      <c r="BN34" s="126">
        <f t="shared" si="15"/>
        <v>0</v>
      </c>
      <c r="BP34" s="26"/>
      <c r="BS34" s="40">
        <f t="shared" si="3"/>
        <v>0</v>
      </c>
      <c r="BU34" s="40">
        <f t="shared" si="4"/>
        <v>0</v>
      </c>
      <c r="BW34" s="44">
        <f t="shared" si="6"/>
        <v>0</v>
      </c>
      <c r="BX34" s="102" t="str">
        <f t="shared" si="5"/>
        <v xml:space="preserve"> </v>
      </c>
    </row>
    <row r="35" spans="1:281" ht="20.100000000000001" customHeight="1" thickBot="1">
      <c r="A35" s="162" t="s">
        <v>366</v>
      </c>
      <c r="B35" s="40" t="s">
        <v>367</v>
      </c>
      <c r="C35" s="828"/>
      <c r="D35" s="815"/>
      <c r="E35" s="301">
        <f>IF(SUM($C$29+$C$30)=0,0,ROUND(D35/($C$29+$C$30),2))</f>
        <v>0</v>
      </c>
      <c r="F35" s="817"/>
      <c r="G35" s="817"/>
      <c r="H35" s="817"/>
      <c r="I35" s="831"/>
      <c r="J35" s="815"/>
      <c r="K35" s="815"/>
      <c r="L35" s="815"/>
      <c r="M35" s="815"/>
      <c r="N35" s="833">
        <f t="shared" si="12"/>
        <v>0</v>
      </c>
      <c r="O35" s="815"/>
      <c r="P35" s="815"/>
      <c r="Q35" s="815"/>
      <c r="R35" s="815"/>
      <c r="S35" s="839">
        <f t="shared" si="13"/>
        <v>0</v>
      </c>
      <c r="T35" s="189"/>
      <c r="U35" s="535"/>
      <c r="V35" s="510"/>
      <c r="W35" s="471">
        <f>IF(V35=0,0,ROUND(V35/($U$29+$U$30),2))</f>
        <v>0</v>
      </c>
      <c r="X35" s="451">
        <f>IF(AND($U$29+$U$30=0,E35&gt;0),E35,IF(AND($U$29+$U$30=0,E35=0),0,IF(AND($U$29+$U$30&gt;0,E35=0),ROUND(-V35/($U$29+$U$30),2),E35-ROUND(V35/($U$29+$U$30),2))))</f>
        <v>0</v>
      </c>
      <c r="Y35" s="448">
        <f t="shared" si="11"/>
        <v>0</v>
      </c>
      <c r="Z35" s="414"/>
      <c r="AA35" s="27"/>
      <c r="AB35" s="136"/>
      <c r="AC35" s="19"/>
      <c r="AK35" s="136"/>
      <c r="AZ35" s="27"/>
      <c r="BA35" s="7" t="s">
        <v>341</v>
      </c>
      <c r="BB35" s="7"/>
      <c r="BC35" s="125">
        <f>+J10+J11+J12</f>
        <v>0</v>
      </c>
      <c r="BD35" s="547">
        <f>SUM(J13:J14)</f>
        <v>0</v>
      </c>
      <c r="BE35" s="219"/>
      <c r="BF35" s="126">
        <f t="shared" si="14"/>
        <v>0</v>
      </c>
      <c r="BG35" s="7"/>
      <c r="BJ35" s="19" t="s">
        <v>466</v>
      </c>
      <c r="BK35" s="19"/>
      <c r="BL35" s="125">
        <f>I42</f>
        <v>0</v>
      </c>
      <c r="BM35" s="362"/>
      <c r="BN35" s="126">
        <f t="shared" si="15"/>
        <v>0</v>
      </c>
      <c r="BP35" s="26"/>
      <c r="BS35" s="40" t="str">
        <f t="shared" si="3"/>
        <v xml:space="preserve">   Delivery cost</v>
      </c>
      <c r="BU35" s="40">
        <f t="shared" si="4"/>
        <v>0</v>
      </c>
      <c r="BW35" s="44">
        <f t="shared" si="6"/>
        <v>0</v>
      </c>
      <c r="BX35" s="102" t="str">
        <f t="shared" si="5"/>
        <v xml:space="preserve"> </v>
      </c>
    </row>
    <row r="36" spans="1:281" ht="20.100000000000001" customHeight="1">
      <c r="A36" s="181" t="s">
        <v>359</v>
      </c>
      <c r="B36" s="188" t="s">
        <v>411</v>
      </c>
      <c r="C36" s="815"/>
      <c r="D36" s="815"/>
      <c r="E36" s="301">
        <f>IF(C36=0,0,ROUND(D36/C36,2))</f>
        <v>0</v>
      </c>
      <c r="F36" s="821"/>
      <c r="G36" s="821"/>
      <c r="H36" s="821"/>
      <c r="I36" s="821"/>
      <c r="J36" s="815"/>
      <c r="K36" s="815"/>
      <c r="L36" s="815"/>
      <c r="M36" s="815"/>
      <c r="N36" s="833">
        <f t="shared" si="12"/>
        <v>0</v>
      </c>
      <c r="O36" s="815"/>
      <c r="P36" s="815"/>
      <c r="Q36" s="815"/>
      <c r="R36" s="815"/>
      <c r="S36" s="839">
        <f t="shared" si="13"/>
        <v>0</v>
      </c>
      <c r="T36" s="189"/>
      <c r="U36" s="536"/>
      <c r="V36" s="510"/>
      <c r="W36" s="469">
        <f>IF(V36=0,0,ROUND(V36/U36,2))</f>
        <v>0</v>
      </c>
      <c r="X36" s="472">
        <f>IF(AND(U36=0,E36&gt;0),E36,IF(AND(U36=0,E36=0),0,IF(AND(U36&gt;0,E36=0),ROUND(-V36/U36,2),E36-ROUND(V36/U36,2))))</f>
        <v>0</v>
      </c>
      <c r="Y36" s="448">
        <f t="shared" si="11"/>
        <v>0</v>
      </c>
      <c r="Z36" s="415"/>
      <c r="AC36" s="19"/>
      <c r="BA36" s="7" t="s">
        <v>333</v>
      </c>
      <c r="BB36" s="7"/>
      <c r="BC36" s="125">
        <f>+K10+K11+K12</f>
        <v>0</v>
      </c>
      <c r="BD36" s="547">
        <f>SUM(K13:K14)</f>
        <v>0</v>
      </c>
      <c r="BE36" s="219"/>
      <c r="BF36" s="126">
        <f t="shared" si="14"/>
        <v>0</v>
      </c>
      <c r="BG36" s="7"/>
      <c r="BH36" s="27"/>
      <c r="BI36" s="27"/>
      <c r="BJ36" s="19" t="s">
        <v>473</v>
      </c>
      <c r="BK36" s="19"/>
      <c r="BL36" s="125">
        <f>SUM(J32:J35)</f>
        <v>0</v>
      </c>
      <c r="BM36" s="125">
        <f>J40-BL36</f>
        <v>0</v>
      </c>
      <c r="BN36" s="126">
        <f t="shared" si="15"/>
        <v>0</v>
      </c>
      <c r="BP36" s="26"/>
      <c r="BS36" s="40" t="str">
        <f t="shared" si="3"/>
        <v>Assessment-Abbreviated</v>
      </c>
      <c r="BU36" s="40">
        <f t="shared" si="4"/>
        <v>0</v>
      </c>
      <c r="BW36" s="44">
        <f t="shared" si="6"/>
        <v>0</v>
      </c>
      <c r="BX36" s="102" t="str">
        <f t="shared" si="5"/>
        <v xml:space="preserve"> </v>
      </c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</row>
    <row r="37" spans="1:281" ht="20.100000000000001" customHeight="1">
      <c r="A37" s="181" t="s">
        <v>360</v>
      </c>
      <c r="B37" s="27" t="s">
        <v>195</v>
      </c>
      <c r="C37" s="815"/>
      <c r="D37" s="815"/>
      <c r="E37" s="301">
        <f>IF(C37=0,0,ROUND(D37/C37,2))</f>
        <v>0</v>
      </c>
      <c r="F37" s="821"/>
      <c r="G37" s="821"/>
      <c r="H37" s="821"/>
      <c r="I37" s="821"/>
      <c r="J37" s="815"/>
      <c r="K37" s="815"/>
      <c r="L37" s="815"/>
      <c r="M37" s="815"/>
      <c r="N37" s="833">
        <f t="shared" si="12"/>
        <v>0</v>
      </c>
      <c r="O37" s="815"/>
      <c r="P37" s="815"/>
      <c r="Q37" s="815"/>
      <c r="R37" s="815"/>
      <c r="S37" s="839">
        <f t="shared" si="13"/>
        <v>0</v>
      </c>
      <c r="T37" s="189"/>
      <c r="U37" s="536"/>
      <c r="V37" s="510"/>
      <c r="W37" s="473">
        <f>IF(V37=0,0,ROUND(V37/U37,2))</f>
        <v>0</v>
      </c>
      <c r="X37" s="474">
        <f>IF(AND(U37=0,E37&gt;0),E37,IF(AND(U37=0,E37=0),0,IF(AND(U37&gt;0,E37=0),ROUND(-V37/U37,2),E37-ROUND(V37/U37,2))))</f>
        <v>0</v>
      </c>
      <c r="Y37" s="448">
        <f t="shared" si="11"/>
        <v>0</v>
      </c>
      <c r="Z37" s="415"/>
      <c r="BA37" t="s">
        <v>334</v>
      </c>
      <c r="BC37" s="125">
        <f>+L10+L11+L12</f>
        <v>0</v>
      </c>
      <c r="BD37" s="548">
        <f>SUM(L13:L14)</f>
        <v>0</v>
      </c>
      <c r="BE37" s="219"/>
      <c r="BF37" s="126">
        <f t="shared" si="14"/>
        <v>0</v>
      </c>
      <c r="BG37" s="7"/>
      <c r="BJ37" s="19" t="s">
        <v>474</v>
      </c>
      <c r="BK37" s="19"/>
      <c r="BL37" s="125">
        <f>SUM(K32:K35)</f>
        <v>0</v>
      </c>
      <c r="BM37" s="125">
        <f>K40-BL37</f>
        <v>0</v>
      </c>
      <c r="BN37" s="126">
        <f t="shared" si="15"/>
        <v>0</v>
      </c>
      <c r="BP37" s="26"/>
      <c r="BS37" s="40" t="str">
        <f t="shared" si="3"/>
        <v>Nutrition Education</v>
      </c>
      <c r="BU37" s="40">
        <f t="shared" si="4"/>
        <v>0</v>
      </c>
      <c r="BW37" s="44">
        <f t="shared" si="6"/>
        <v>0</v>
      </c>
      <c r="BX37" s="102" t="str">
        <f t="shared" si="5"/>
        <v xml:space="preserve"> </v>
      </c>
    </row>
    <row r="38" spans="1:281" ht="20.100000000000001" customHeight="1">
      <c r="A38" s="181" t="s">
        <v>361</v>
      </c>
      <c r="B38" s="27" t="s">
        <v>198</v>
      </c>
      <c r="C38" s="818"/>
      <c r="D38" s="818"/>
      <c r="E38" s="301">
        <f>IF(C38=0,0,ROUND(D38/C38,2))</f>
        <v>0</v>
      </c>
      <c r="F38" s="836"/>
      <c r="G38" s="837"/>
      <c r="H38" s="837"/>
      <c r="I38" s="837"/>
      <c r="J38" s="815"/>
      <c r="K38" s="815"/>
      <c r="L38" s="815"/>
      <c r="M38" s="815"/>
      <c r="N38" s="833">
        <f t="shared" si="12"/>
        <v>0</v>
      </c>
      <c r="O38" s="815"/>
      <c r="P38" s="815"/>
      <c r="Q38" s="815"/>
      <c r="R38" s="815"/>
      <c r="S38" s="839">
        <f t="shared" si="13"/>
        <v>0</v>
      </c>
      <c r="T38" s="189"/>
      <c r="U38" s="536"/>
      <c r="V38" s="537"/>
      <c r="W38" s="473">
        <f>IF(V38=0,0,ROUND(V38/U38,2))</f>
        <v>0</v>
      </c>
      <c r="X38" s="474">
        <f>IF(AND(U38=0,E38&gt;0),E38,IF(AND(U38=0,E38=0),0,IF(AND(U38&gt;0,E38=0),ROUND(-V38/U38,2),E38-ROUND(V38/U38,2))))</f>
        <v>0</v>
      </c>
      <c r="Y38" s="448">
        <f t="shared" si="11"/>
        <v>0</v>
      </c>
      <c r="Z38" s="415"/>
      <c r="BA38" s="7" t="s">
        <v>335</v>
      </c>
      <c r="BB38" s="7"/>
      <c r="BC38" s="125">
        <f>+M10+M11+M12</f>
        <v>0</v>
      </c>
      <c r="BD38" s="548">
        <f>SUM(M13:M14)</f>
        <v>0</v>
      </c>
      <c r="BE38" s="219"/>
      <c r="BF38" s="126">
        <f t="shared" si="14"/>
        <v>0</v>
      </c>
      <c r="BG38" s="19"/>
      <c r="BJ38" s="19" t="s">
        <v>475</v>
      </c>
      <c r="BK38" s="19"/>
      <c r="BL38" s="125">
        <f>SUM(L32:L35)</f>
        <v>0</v>
      </c>
      <c r="BM38" s="125">
        <f>L40-BL38</f>
        <v>0</v>
      </c>
      <c r="BN38" s="126">
        <f t="shared" si="15"/>
        <v>0</v>
      </c>
      <c r="BP38" s="26"/>
      <c r="BS38" s="40" t="str">
        <f t="shared" si="3"/>
        <v>Nutrition Counseling</v>
      </c>
      <c r="BU38" s="40">
        <f t="shared" si="4"/>
        <v>0</v>
      </c>
      <c r="BW38" s="44">
        <f t="shared" si="6"/>
        <v>0</v>
      </c>
      <c r="BX38" s="102" t="str">
        <f t="shared" si="5"/>
        <v xml:space="preserve"> </v>
      </c>
    </row>
    <row r="39" spans="1:281" ht="20.100000000000001" customHeight="1" thickBot="1">
      <c r="A39" s="181" t="s">
        <v>362</v>
      </c>
      <c r="C39" s="818"/>
      <c r="D39" s="818"/>
      <c r="E39" s="301">
        <f>IF(C39=0,0,ROUND(D39/C39,2))</f>
        <v>0</v>
      </c>
      <c r="F39" s="836"/>
      <c r="G39" s="837"/>
      <c r="H39" s="837"/>
      <c r="I39" s="837"/>
      <c r="J39" s="815"/>
      <c r="K39" s="815"/>
      <c r="L39" s="815"/>
      <c r="M39" s="815"/>
      <c r="N39" s="833">
        <f t="shared" si="12"/>
        <v>0</v>
      </c>
      <c r="O39" s="815"/>
      <c r="P39" s="815"/>
      <c r="Q39" s="815"/>
      <c r="R39" s="815"/>
      <c r="S39" s="839">
        <f t="shared" si="13"/>
        <v>0</v>
      </c>
      <c r="T39" s="261"/>
      <c r="U39" s="538"/>
      <c r="V39" s="539"/>
      <c r="W39" s="475">
        <f>IF(V39=0,0,ROUND(V39/U39,2))</f>
        <v>0</v>
      </c>
      <c r="X39" s="476">
        <f>IF(AND(U39=0,E39&gt;0),E39,IF(AND(U39=0,E39=0),0,IF(AND(U39&gt;0,E39=0),ROUND(-V39/U39,2),E39-ROUND(V39/U39,2))))</f>
        <v>0</v>
      </c>
      <c r="Y39" s="448">
        <f t="shared" si="11"/>
        <v>0</v>
      </c>
      <c r="Z39" s="416"/>
      <c r="BC39" s="126"/>
      <c r="BD39" s="126"/>
      <c r="BE39" s="220"/>
      <c r="BF39" s="126" t="s">
        <v>8</v>
      </c>
      <c r="BG39" s="19"/>
      <c r="BJ39" s="19" t="s">
        <v>476</v>
      </c>
      <c r="BK39" s="19"/>
      <c r="BL39" s="125">
        <f>SUM(M32:M35)</f>
        <v>0</v>
      </c>
      <c r="BM39" s="125">
        <f>M40-BL39</f>
        <v>0</v>
      </c>
      <c r="BN39" s="126">
        <f t="shared" si="15"/>
        <v>0</v>
      </c>
      <c r="BP39" s="26"/>
      <c r="BS39" s="40">
        <f t="shared" si="3"/>
        <v>0</v>
      </c>
      <c r="BU39" s="40">
        <f t="shared" si="4"/>
        <v>0</v>
      </c>
      <c r="BW39" s="44">
        <f t="shared" si="6"/>
        <v>0</v>
      </c>
      <c r="BX39" s="102" t="str">
        <f t="shared" si="5"/>
        <v xml:space="preserve"> </v>
      </c>
    </row>
    <row r="40" spans="1:281" ht="20.100000000000001" customHeight="1" thickBot="1">
      <c r="A40" s="181"/>
      <c r="B40" s="51" t="s">
        <v>206</v>
      </c>
      <c r="C40" s="598">
        <f>SUM(C29:C39)</f>
        <v>0</v>
      </c>
      <c r="D40" s="512">
        <f>SUM(D32:D39)</f>
        <v>0</v>
      </c>
      <c r="E40" s="254"/>
      <c r="F40" s="168">
        <f t="shared" ref="F40:T40" si="16">SUM(F32:F39)</f>
        <v>0</v>
      </c>
      <c r="G40" s="168">
        <f t="shared" si="16"/>
        <v>0</v>
      </c>
      <c r="H40" s="168">
        <f t="shared" si="16"/>
        <v>0</v>
      </c>
      <c r="I40" s="168">
        <f t="shared" si="16"/>
        <v>0</v>
      </c>
      <c r="J40" s="166">
        <f t="shared" si="16"/>
        <v>0</v>
      </c>
      <c r="K40" s="166">
        <f t="shared" si="16"/>
        <v>0</v>
      </c>
      <c r="L40" s="166">
        <f t="shared" si="16"/>
        <v>0</v>
      </c>
      <c r="M40" s="166">
        <f t="shared" si="16"/>
        <v>0</v>
      </c>
      <c r="N40" s="166">
        <f t="shared" si="16"/>
        <v>0</v>
      </c>
      <c r="O40" s="166">
        <f t="shared" si="16"/>
        <v>0</v>
      </c>
      <c r="P40" s="166">
        <f t="shared" si="16"/>
        <v>0</v>
      </c>
      <c r="Q40" s="166">
        <f t="shared" si="16"/>
        <v>0</v>
      </c>
      <c r="R40" s="166">
        <f t="shared" si="16"/>
        <v>0</v>
      </c>
      <c r="S40" s="166">
        <f t="shared" si="16"/>
        <v>0</v>
      </c>
      <c r="T40" s="169">
        <f t="shared" si="16"/>
        <v>0</v>
      </c>
      <c r="U40" s="527">
        <f>SUM(U29:U39)</f>
        <v>0</v>
      </c>
      <c r="V40" s="528">
        <f>SUM(V32:V39)</f>
        <v>0</v>
      </c>
      <c r="W40" s="170"/>
      <c r="X40" s="190"/>
      <c r="Y40" s="191"/>
      <c r="Z40" s="192"/>
      <c r="BA40" s="7" t="s">
        <v>336</v>
      </c>
      <c r="BB40" s="7"/>
      <c r="BC40" s="125">
        <f>BC30-SUM(BC32:BC38)</f>
        <v>0</v>
      </c>
      <c r="BD40" s="125">
        <f>BD30-SUM(BD32:BD38)</f>
        <v>0</v>
      </c>
      <c r="BE40" s="219"/>
      <c r="BF40" s="126">
        <f>SUM(BC40:BE40)</f>
        <v>0</v>
      </c>
      <c r="BG40" s="19"/>
      <c r="BJ40" s="19"/>
      <c r="BK40" s="19"/>
      <c r="BL40" s="125"/>
      <c r="BM40" s="125"/>
      <c r="BN40" s="126" t="s">
        <v>8</v>
      </c>
      <c r="BP40" s="26"/>
      <c r="BS40" s="40" t="str">
        <f t="shared" si="3"/>
        <v>Total C-2 Nutrition Services</v>
      </c>
      <c r="BU40" s="40">
        <f t="shared" si="4"/>
        <v>0</v>
      </c>
      <c r="BV40" s="40">
        <f>SUM(BV32:BV39)</f>
        <v>0</v>
      </c>
      <c r="BW40" s="44">
        <f t="shared" si="6"/>
        <v>0</v>
      </c>
      <c r="BX40" s="102" t="str">
        <f t="shared" si="5"/>
        <v xml:space="preserve"> </v>
      </c>
    </row>
    <row r="41" spans="1:281" ht="20.100000000000001" customHeight="1" thickTop="1">
      <c r="A41" s="181"/>
      <c r="C41" s="513"/>
      <c r="D41" s="502"/>
      <c r="E41" s="256"/>
      <c r="F41" s="256"/>
      <c r="G41" s="256"/>
      <c r="H41" s="256"/>
      <c r="I41" s="256"/>
      <c r="J41" s="256"/>
      <c r="K41" s="256"/>
      <c r="L41" s="256"/>
      <c r="M41" s="256"/>
      <c r="N41" s="255">
        <f>D41-SUM(F41:M41)</f>
        <v>0</v>
      </c>
      <c r="O41" s="256"/>
      <c r="P41" s="256"/>
      <c r="Q41" s="256"/>
      <c r="R41" s="256"/>
      <c r="S41" s="255"/>
      <c r="T41" s="256"/>
      <c r="U41" s="502"/>
      <c r="V41" s="502"/>
      <c r="W41" s="256"/>
      <c r="X41" s="179"/>
      <c r="Y41" s="179"/>
      <c r="Z41" s="193"/>
      <c r="BA41" s="17" t="s">
        <v>62</v>
      </c>
      <c r="BB41" s="7"/>
      <c r="BC41" s="125"/>
      <c r="BD41" s="125"/>
      <c r="BE41" s="219"/>
      <c r="BF41" s="126" t="s">
        <v>8</v>
      </c>
      <c r="BG41" s="19"/>
      <c r="BJ41" s="19" t="s">
        <v>477</v>
      </c>
      <c r="BK41" s="19"/>
      <c r="BL41" s="125">
        <f>BL30-SUM(BL32:BL39)</f>
        <v>0</v>
      </c>
      <c r="BM41" s="125">
        <f>BM30-SUM(BM32:BM39)</f>
        <v>0</v>
      </c>
      <c r="BN41" s="126">
        <f>SUM(BL41:BM41)</f>
        <v>0</v>
      </c>
      <c r="BP41" s="26"/>
      <c r="BW41" s="44">
        <f t="shared" si="6"/>
        <v>0</v>
      </c>
      <c r="BX41" s="102" t="str">
        <f t="shared" si="5"/>
        <v xml:space="preserve"> </v>
      </c>
    </row>
    <row r="42" spans="1:281" ht="13.5" thickBot="1">
      <c r="A42" s="181"/>
      <c r="B42" s="51" t="s">
        <v>211</v>
      </c>
      <c r="C42" s="599">
        <f>C20+C40</f>
        <v>0</v>
      </c>
      <c r="D42" s="514">
        <f>D20+D40</f>
        <v>0</v>
      </c>
      <c r="E42" s="258"/>
      <c r="F42" s="257">
        <f t="shared" ref="F42:T42" si="17">F20+F40</f>
        <v>0</v>
      </c>
      <c r="G42" s="257">
        <f t="shared" si="17"/>
        <v>0</v>
      </c>
      <c r="H42" s="257">
        <f t="shared" si="17"/>
        <v>0</v>
      </c>
      <c r="I42" s="257">
        <f t="shared" si="17"/>
        <v>0</v>
      </c>
      <c r="J42" s="257">
        <f t="shared" si="17"/>
        <v>0</v>
      </c>
      <c r="K42" s="257">
        <f t="shared" si="17"/>
        <v>0</v>
      </c>
      <c r="L42" s="257">
        <f t="shared" si="17"/>
        <v>0</v>
      </c>
      <c r="M42" s="257">
        <f t="shared" si="17"/>
        <v>0</v>
      </c>
      <c r="N42" s="257">
        <f t="shared" si="17"/>
        <v>0</v>
      </c>
      <c r="O42" s="257">
        <f t="shared" si="17"/>
        <v>0</v>
      </c>
      <c r="P42" s="257">
        <f t="shared" si="17"/>
        <v>0</v>
      </c>
      <c r="Q42" s="257">
        <f t="shared" si="17"/>
        <v>0</v>
      </c>
      <c r="R42" s="257">
        <f t="shared" si="17"/>
        <v>0</v>
      </c>
      <c r="S42" s="257">
        <f t="shared" si="17"/>
        <v>0</v>
      </c>
      <c r="T42" s="257">
        <f t="shared" si="17"/>
        <v>0</v>
      </c>
      <c r="U42" s="256"/>
      <c r="V42" s="256"/>
      <c r="W42" s="256"/>
      <c r="X42" s="179"/>
      <c r="Y42" s="179"/>
      <c r="Z42" s="193"/>
      <c r="BA42" s="7" t="s">
        <v>337</v>
      </c>
      <c r="BB42" s="7"/>
      <c r="BC42" s="125">
        <f>+P10+P11+P12</f>
        <v>0</v>
      </c>
      <c r="BD42" s="547">
        <f>+P13+P14</f>
        <v>0</v>
      </c>
      <c r="BE42" s="219"/>
      <c r="BF42" s="126">
        <f>SUM(BC42:BE42)</f>
        <v>0</v>
      </c>
      <c r="BG42" s="19"/>
      <c r="BJ42" s="19"/>
      <c r="BK42" s="19"/>
      <c r="BL42" s="125"/>
      <c r="BM42" s="125"/>
      <c r="BN42" s="126" t="s">
        <v>8</v>
      </c>
      <c r="BP42" s="26"/>
      <c r="BS42" s="40" t="str">
        <f t="shared" si="3"/>
        <v>Total Nutrition Services</v>
      </c>
      <c r="BU42" s="40">
        <f t="shared" si="4"/>
        <v>0</v>
      </c>
      <c r="BW42" s="44"/>
      <c r="BX42" s="102" t="str">
        <f t="shared" si="5"/>
        <v xml:space="preserve"> </v>
      </c>
    </row>
    <row r="43" spans="1:281" ht="13.5" thickTop="1">
      <c r="A43" s="181"/>
      <c r="B43" s="188"/>
      <c r="C43" s="483"/>
      <c r="D43" s="230"/>
      <c r="E43" s="230"/>
      <c r="F43" s="259"/>
      <c r="G43" s="230"/>
      <c r="H43" s="197"/>
      <c r="I43" s="197"/>
      <c r="J43" s="230"/>
      <c r="K43" s="230"/>
      <c r="L43" s="230"/>
      <c r="M43" s="230"/>
      <c r="N43" s="163"/>
      <c r="O43" s="230"/>
      <c r="P43" s="230"/>
      <c r="Q43" s="230"/>
      <c r="R43" s="230"/>
      <c r="S43" s="163"/>
      <c r="T43" s="230"/>
      <c r="U43" s="230"/>
      <c r="V43" s="230"/>
      <c r="W43" s="230"/>
      <c r="X43" s="180"/>
      <c r="Y43" s="180"/>
      <c r="Z43" s="195"/>
      <c r="BA43" s="17" t="s">
        <v>62</v>
      </c>
      <c r="BB43" s="7"/>
      <c r="BC43" s="125"/>
      <c r="BD43" s="125"/>
      <c r="BE43" s="219"/>
      <c r="BF43" s="126" t="s">
        <v>8</v>
      </c>
      <c r="BG43" s="19"/>
      <c r="BJ43" s="19" t="s">
        <v>478</v>
      </c>
      <c r="BK43" s="19"/>
      <c r="BL43" s="125">
        <f>SUM(P32:P35)</f>
        <v>0</v>
      </c>
      <c r="BM43" s="125">
        <f>P40-BL43</f>
        <v>0</v>
      </c>
      <c r="BN43" s="126">
        <f>SUM(BL43:BM43)</f>
        <v>0</v>
      </c>
      <c r="BP43" s="26"/>
      <c r="BX43" s="102" t="str">
        <f t="shared" si="5"/>
        <v xml:space="preserve"> </v>
      </c>
    </row>
    <row r="44" spans="1:281">
      <c r="A44" s="181"/>
      <c r="B44" s="27" t="s">
        <v>173</v>
      </c>
      <c r="C44" s="515"/>
      <c r="D44" s="661" t="s">
        <v>568</v>
      </c>
      <c r="E44" s="180"/>
      <c r="F44" s="194"/>
      <c r="G44" s="180"/>
      <c r="H44" s="186"/>
      <c r="I44" s="186"/>
      <c r="J44" s="180"/>
      <c r="K44" s="180"/>
      <c r="L44" s="180"/>
      <c r="M44" s="180"/>
      <c r="N44" s="186"/>
      <c r="O44" s="180"/>
      <c r="P44" s="180"/>
      <c r="Q44" s="180"/>
      <c r="R44" s="180"/>
      <c r="S44" s="186"/>
      <c r="T44" s="180"/>
      <c r="U44" s="180"/>
      <c r="V44" s="180"/>
      <c r="W44" s="180"/>
      <c r="X44" s="180"/>
      <c r="Y44" s="180"/>
      <c r="Z44" s="195"/>
      <c r="BA44" s="7" t="s">
        <v>338</v>
      </c>
      <c r="BB44" s="7"/>
      <c r="BC44" s="125">
        <f>SUM(BC40-BC42)</f>
        <v>0</v>
      </c>
      <c r="BD44" s="125">
        <f>SUM(BD40-BD42)</f>
        <v>0</v>
      </c>
      <c r="BE44" s="219"/>
      <c r="BF44" s="126">
        <f>SUM(BC44:BE44)</f>
        <v>0</v>
      </c>
      <c r="BG44" s="19"/>
      <c r="BJ44" s="19"/>
      <c r="BK44" s="19"/>
      <c r="BL44" s="125"/>
      <c r="BM44" s="125"/>
      <c r="BN44" s="126" t="s">
        <v>8</v>
      </c>
      <c r="BP44" s="26"/>
      <c r="BX44" s="102" t="str">
        <f t="shared" si="5"/>
        <v xml:space="preserve"> </v>
      </c>
    </row>
    <row r="45" spans="1:281">
      <c r="A45" s="181"/>
      <c r="C45" s="515"/>
      <c r="D45" s="662" t="s">
        <v>569</v>
      </c>
      <c r="E45" s="180"/>
      <c r="F45" s="194"/>
      <c r="G45" s="180"/>
      <c r="H45" s="186"/>
      <c r="I45" s="186"/>
      <c r="J45" s="180"/>
      <c r="K45" s="180"/>
      <c r="L45" s="180"/>
      <c r="M45" s="180"/>
      <c r="N45" s="186"/>
      <c r="O45" s="180"/>
      <c r="P45" s="180"/>
      <c r="Q45" s="180"/>
      <c r="R45" s="180"/>
      <c r="S45" s="186"/>
      <c r="T45" s="180"/>
      <c r="U45" s="180"/>
      <c r="V45" s="180"/>
      <c r="W45" s="180"/>
      <c r="X45" s="180"/>
      <c r="Y45" s="180"/>
      <c r="Z45" s="124"/>
      <c r="BA45" s="17" t="s">
        <v>62</v>
      </c>
      <c r="BB45" s="7"/>
      <c r="BC45" s="125"/>
      <c r="BD45" s="125"/>
      <c r="BE45" s="219"/>
      <c r="BF45" s="126" t="s">
        <v>8</v>
      </c>
      <c r="BG45" s="19"/>
      <c r="BJ45" s="19" t="s">
        <v>479</v>
      </c>
      <c r="BK45" s="19"/>
      <c r="BL45" s="125">
        <f>SUM(BL41-BL43)</f>
        <v>0</v>
      </c>
      <c r="BM45" s="125">
        <f>SUM(BM41-BM43)</f>
        <v>0</v>
      </c>
      <c r="BN45" s="126">
        <f>SUM(BL45:BM45)</f>
        <v>0</v>
      </c>
      <c r="BP45" s="26"/>
    </row>
    <row r="46" spans="1:281">
      <c r="A46" s="181"/>
      <c r="B46" s="51" t="s">
        <v>515</v>
      </c>
      <c r="C46" s="516"/>
      <c r="D46" s="662" t="s">
        <v>570</v>
      </c>
      <c r="E46" s="180"/>
      <c r="F46" s="196" t="s">
        <v>101</v>
      </c>
      <c r="G46" s="197" t="s">
        <v>522</v>
      </c>
      <c r="H46" s="197" t="s">
        <v>332</v>
      </c>
      <c r="I46" s="197"/>
      <c r="J46" s="387"/>
      <c r="K46" s="387"/>
      <c r="L46" s="387"/>
      <c r="M46" s="180"/>
      <c r="N46" s="186"/>
      <c r="O46" s="180"/>
      <c r="P46" s="180"/>
      <c r="Q46" s="180"/>
      <c r="R46" s="180"/>
      <c r="S46" s="186"/>
      <c r="T46" s="180"/>
      <c r="U46" s="180"/>
      <c r="V46" s="180"/>
      <c r="W46" s="180"/>
      <c r="X46" s="180"/>
      <c r="Y46" s="180"/>
      <c r="Z46" s="195"/>
      <c r="BA46" s="7" t="s">
        <v>339</v>
      </c>
      <c r="BB46" s="7"/>
      <c r="BC46" s="125">
        <f>+O10+O11+O12</f>
        <v>0</v>
      </c>
      <c r="BD46" s="547">
        <f>+O13+O14</f>
        <v>0</v>
      </c>
      <c r="BE46" s="219"/>
      <c r="BF46" s="126">
        <f>SUM(BC46:BE46)</f>
        <v>0</v>
      </c>
      <c r="BG46" s="19"/>
      <c r="BJ46" s="19"/>
      <c r="BK46" s="19"/>
      <c r="BL46" s="126"/>
      <c r="BM46" s="358"/>
      <c r="BN46" s="126" t="s">
        <v>8</v>
      </c>
      <c r="BP46" s="26"/>
    </row>
    <row r="47" spans="1:281">
      <c r="A47" s="181"/>
      <c r="C47" s="186"/>
      <c r="D47" s="663" t="s">
        <v>571</v>
      </c>
      <c r="E47" s="680" t="s">
        <v>578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95"/>
      <c r="BC47" s="126"/>
      <c r="BD47" s="126"/>
      <c r="BE47" s="220"/>
      <c r="BF47" s="126" t="s">
        <v>8</v>
      </c>
      <c r="BG47" s="19"/>
      <c r="BJ47" s="19" t="s">
        <v>480</v>
      </c>
      <c r="BK47" s="19"/>
      <c r="BL47" s="125">
        <f>SUM(O32:O35)</f>
        <v>0</v>
      </c>
      <c r="BM47" s="125">
        <f>O40-BL47</f>
        <v>0</v>
      </c>
      <c r="BN47" s="126">
        <f>SUM(BL47:BM47)</f>
        <v>0</v>
      </c>
      <c r="BP47" s="26"/>
    </row>
    <row r="48" spans="1:281">
      <c r="A48" s="181"/>
      <c r="B48" s="27" t="s">
        <v>189</v>
      </c>
      <c r="C48" s="186">
        <f>+C9</f>
        <v>0</v>
      </c>
      <c r="D48" s="664">
        <f>C48-E48</f>
        <v>0</v>
      </c>
      <c r="E48" s="198"/>
      <c r="F48" s="186">
        <f>+F20</f>
        <v>0</v>
      </c>
      <c r="G48" s="186">
        <f>+G20</f>
        <v>0</v>
      </c>
      <c r="H48" s="186">
        <f>+H20</f>
        <v>0</v>
      </c>
      <c r="I48" s="186"/>
      <c r="J48" s="388" t="e">
        <f>SUM(F48+G48)/D48</f>
        <v>#DIV/0!</v>
      </c>
      <c r="K48" s="666" t="s">
        <v>572</v>
      </c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9"/>
      <c r="BA48" s="7" t="s">
        <v>340</v>
      </c>
      <c r="BB48" s="7"/>
      <c r="BC48" s="125">
        <f>SUM(BC44-BC46)</f>
        <v>0</v>
      </c>
      <c r="BD48" s="125">
        <f>SUM(BD44-BD46)</f>
        <v>0</v>
      </c>
      <c r="BE48" s="219"/>
      <c r="BF48" s="126">
        <f>SUM(BC48:BE48)</f>
        <v>0</v>
      </c>
      <c r="BG48" s="19"/>
      <c r="BJ48" s="19" t="s">
        <v>8</v>
      </c>
      <c r="BK48" s="19"/>
      <c r="BL48" s="358" t="s">
        <v>8</v>
      </c>
      <c r="BM48" s="358" t="s">
        <v>8</v>
      </c>
      <c r="BN48" s="126" t="s">
        <v>8</v>
      </c>
      <c r="BP48" s="26"/>
    </row>
    <row r="49" spans="1:68">
      <c r="A49" s="40"/>
      <c r="B49" s="27" t="s">
        <v>202</v>
      </c>
      <c r="C49" s="200">
        <f>+C29+C30</f>
        <v>0</v>
      </c>
      <c r="D49" s="664">
        <f>C49-E49</f>
        <v>0</v>
      </c>
      <c r="E49" s="198">
        <v>0</v>
      </c>
      <c r="F49" s="200">
        <f>F40</f>
        <v>0</v>
      </c>
      <c r="G49" s="200">
        <f>G40</f>
        <v>0</v>
      </c>
      <c r="H49" s="200">
        <f>H40</f>
        <v>0</v>
      </c>
      <c r="I49" s="200"/>
      <c r="J49" s="388" t="e">
        <f>SUM(F49+G49)/D49</f>
        <v>#DIV/0!</v>
      </c>
      <c r="K49" s="666" t="s">
        <v>572</v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9"/>
      <c r="BC49" s="126"/>
      <c r="BD49" s="126"/>
      <c r="BE49" s="220"/>
      <c r="BF49" s="126" t="s">
        <v>8</v>
      </c>
      <c r="BG49" s="19"/>
      <c r="BJ49" s="19" t="s">
        <v>481</v>
      </c>
      <c r="BK49" s="19"/>
      <c r="BL49" s="358">
        <f>SUM(BL45-BL47)</f>
        <v>0</v>
      </c>
      <c r="BM49" s="358">
        <f>SUM(BM45-BM47)</f>
        <v>0</v>
      </c>
      <c r="BN49" s="126">
        <f>SUM(BL49:BM49)</f>
        <v>0</v>
      </c>
      <c r="BP49" s="26"/>
    </row>
    <row r="50" spans="1:68" ht="13.5" thickBot="1">
      <c r="A50" s="40"/>
      <c r="B50" s="37"/>
      <c r="C50" s="201">
        <f>SUM(C48:C49)</f>
        <v>0</v>
      </c>
      <c r="D50" s="665">
        <f>SUM(D48:D49)</f>
        <v>0</v>
      </c>
      <c r="E50" s="202"/>
      <c r="F50" s="201">
        <f>SUM(F48:F49)</f>
        <v>0</v>
      </c>
      <c r="G50" s="201">
        <f>SUM(G48:G49)</f>
        <v>0</v>
      </c>
      <c r="H50" s="201">
        <f>SUM(H48:H49)</f>
        <v>0</v>
      </c>
      <c r="I50" s="201"/>
      <c r="J50" s="202"/>
      <c r="K50" s="202"/>
      <c r="L50" s="202"/>
      <c r="M50" s="202"/>
      <c r="N50" s="203"/>
      <c r="O50" s="202"/>
      <c r="P50" s="202"/>
      <c r="Q50" s="202"/>
      <c r="R50" s="202"/>
      <c r="S50" s="203"/>
      <c r="T50" s="202"/>
      <c r="U50" s="202"/>
      <c r="V50" s="202"/>
      <c r="W50" s="202"/>
      <c r="X50" s="202"/>
      <c r="Y50" s="202"/>
      <c r="Z50" s="199"/>
      <c r="BA50" s="7" t="s">
        <v>368</v>
      </c>
      <c r="BB50" s="7"/>
      <c r="BC50" s="125">
        <f>+Q10+Q11+Q12+R10+R11+R12</f>
        <v>0</v>
      </c>
      <c r="BD50" s="547">
        <f>+Q13+Q14+R13+R14</f>
        <v>0</v>
      </c>
      <c r="BE50" s="219"/>
      <c r="BF50" s="126">
        <f>SUM(BC50:BE50)</f>
        <v>0</v>
      </c>
      <c r="BG50" s="19"/>
      <c r="BJ50" s="19"/>
      <c r="BK50" s="19"/>
      <c r="BL50" s="358"/>
      <c r="BM50" s="358"/>
      <c r="BN50" s="126" t="s">
        <v>8</v>
      </c>
      <c r="BP50" s="26"/>
    </row>
    <row r="51" spans="1:68" ht="13.5" thickTop="1">
      <c r="A51" s="40"/>
      <c r="C51" s="27"/>
      <c r="D51" s="83"/>
      <c r="E51" s="83"/>
      <c r="F51" s="204"/>
      <c r="G51" s="186"/>
      <c r="H51" s="186"/>
      <c r="I51" s="186"/>
      <c r="J51" s="83"/>
      <c r="K51" s="83"/>
      <c r="L51" s="83"/>
      <c r="M51" s="83"/>
      <c r="N51" s="205"/>
      <c r="O51" s="83"/>
      <c r="P51" s="83"/>
      <c r="Q51" s="83"/>
      <c r="R51" s="83"/>
      <c r="S51" s="205"/>
      <c r="T51" s="83"/>
      <c r="U51" s="83"/>
      <c r="V51" s="83"/>
      <c r="W51" s="83"/>
      <c r="X51" s="83"/>
      <c r="Y51" s="83"/>
      <c r="Z51" s="195"/>
      <c r="BA51" s="7"/>
      <c r="BB51" s="7"/>
      <c r="BC51" s="125"/>
      <c r="BD51" s="125"/>
      <c r="BE51" s="219"/>
      <c r="BG51" s="19"/>
      <c r="BJ51" s="19" t="s">
        <v>482</v>
      </c>
      <c r="BK51" s="19"/>
      <c r="BL51" s="125">
        <f>SUM(Q32+Q33+Q34+Q35+R32+R33+R34+R35)</f>
        <v>0</v>
      </c>
      <c r="BM51" s="125">
        <f>SUM(Q40+R40)-BL51</f>
        <v>0</v>
      </c>
      <c r="BN51" s="126">
        <f>SUM(BL51:BM51)</f>
        <v>0</v>
      </c>
      <c r="BP51" s="26"/>
    </row>
    <row r="52" spans="1:68">
      <c r="A52" s="40"/>
      <c r="C52" s="52"/>
      <c r="E52" s="83"/>
      <c r="F52" s="204"/>
      <c r="G52" s="83"/>
      <c r="H52" s="83"/>
      <c r="I52" s="83"/>
      <c r="J52" s="83"/>
      <c r="K52" s="83"/>
      <c r="L52" s="83"/>
      <c r="M52" s="83"/>
      <c r="N52" s="85"/>
      <c r="O52" s="83"/>
      <c r="P52" s="83"/>
      <c r="Q52" s="83"/>
      <c r="R52" s="83"/>
      <c r="S52" s="84"/>
      <c r="T52" s="83"/>
      <c r="U52" s="83"/>
      <c r="V52" s="83"/>
      <c r="W52" s="83"/>
      <c r="X52" s="83"/>
      <c r="Y52" s="83"/>
      <c r="Z52" s="195"/>
      <c r="BB52" s="7"/>
      <c r="BC52" s="69" t="s">
        <v>8</v>
      </c>
      <c r="BD52" s="69" t="s">
        <v>8</v>
      </c>
      <c r="BE52" s="104"/>
      <c r="BF52" s="126"/>
      <c r="BG52" s="19"/>
      <c r="BJ52" s="19"/>
      <c r="BK52" s="19"/>
      <c r="BL52" s="125"/>
      <c r="BM52" s="125"/>
      <c r="BN52" s="126"/>
      <c r="BP52" s="26"/>
    </row>
    <row r="53" spans="1:68" ht="15.75">
      <c r="A53" s="40"/>
      <c r="B53" s="206" t="s">
        <v>511</v>
      </c>
      <c r="C53" s="207"/>
      <c r="D53" s="208"/>
      <c r="E53" s="208"/>
      <c r="F53" s="209"/>
      <c r="G53" s="208"/>
      <c r="H53" s="208"/>
      <c r="I53" s="208"/>
      <c r="J53" s="208"/>
      <c r="K53" s="208"/>
      <c r="L53" s="208"/>
      <c r="M53" s="208"/>
      <c r="N53" s="210"/>
      <c r="O53" s="208"/>
      <c r="P53" s="208"/>
      <c r="Q53" s="208"/>
      <c r="R53" s="208"/>
      <c r="S53" s="210"/>
      <c r="T53" s="208"/>
      <c r="U53" s="208"/>
      <c r="V53" s="208"/>
      <c r="W53" s="208"/>
      <c r="X53" s="208"/>
      <c r="Y53" s="208"/>
      <c r="Z53" s="211"/>
      <c r="BA53" s="7" t="s">
        <v>431</v>
      </c>
      <c r="BB53" s="7"/>
      <c r="BC53" s="69">
        <f>BC48-SUM(BC50:BC51)</f>
        <v>0</v>
      </c>
      <c r="BD53" s="69">
        <f>BD48-SUM(BD50:BD51)</f>
        <v>0</v>
      </c>
      <c r="BE53" s="551"/>
      <c r="BF53" s="964">
        <f>SUM(BC53:BE53)</f>
        <v>0</v>
      </c>
      <c r="BG53" s="19"/>
      <c r="BJ53" s="19"/>
      <c r="BK53" s="19"/>
      <c r="BL53" s="358"/>
      <c r="BM53" s="126"/>
      <c r="BN53" s="126" t="s">
        <v>8</v>
      </c>
      <c r="BP53" s="26"/>
    </row>
    <row r="54" spans="1:68" ht="15">
      <c r="A54" s="40"/>
      <c r="B54" s="207"/>
      <c r="C54" s="207" t="s">
        <v>512</v>
      </c>
      <c r="D54" s="600" t="s">
        <v>351</v>
      </c>
      <c r="E54" s="207"/>
      <c r="F54" s="212"/>
      <c r="G54" s="207"/>
      <c r="H54" s="207"/>
      <c r="I54" s="207"/>
      <c r="J54" s="207"/>
      <c r="K54" s="207"/>
      <c r="L54" s="207"/>
      <c r="M54" s="207"/>
      <c r="N54" s="213"/>
      <c r="O54" s="207"/>
      <c r="P54" s="207"/>
      <c r="Q54" s="207"/>
      <c r="R54" s="207"/>
      <c r="S54" s="213"/>
      <c r="T54" s="207"/>
      <c r="U54" s="207"/>
      <c r="V54" s="207"/>
      <c r="W54" s="207"/>
      <c r="X54" s="207"/>
      <c r="Y54" s="207"/>
      <c r="Z54" s="211"/>
      <c r="BA54" s="7"/>
      <c r="BB54" s="7"/>
      <c r="BC54" s="7"/>
      <c r="BD54" s="19"/>
      <c r="BE54" s="104"/>
      <c r="BG54" s="19"/>
      <c r="BJ54" t="s">
        <v>483</v>
      </c>
      <c r="BL54" s="22">
        <f>BL49-SUM(BL51:BL52)</f>
        <v>0</v>
      </c>
      <c r="BM54" s="22">
        <f>BM49-SUM(BM51:BM52)</f>
        <v>0</v>
      </c>
      <c r="BN54" s="22">
        <f>SUM(BL54:BM54)</f>
        <v>0</v>
      </c>
      <c r="BP54" s="19"/>
    </row>
    <row r="55" spans="1:68" ht="15.75">
      <c r="A55" s="40"/>
      <c r="B55" s="214"/>
      <c r="C55" s="215"/>
      <c r="D55" s="600" t="s">
        <v>358</v>
      </c>
      <c r="E55" s="207"/>
      <c r="F55" s="207"/>
      <c r="G55" s="207"/>
      <c r="H55" s="207"/>
      <c r="I55" s="207"/>
      <c r="J55" s="207"/>
      <c r="K55" s="207"/>
      <c r="L55" s="207"/>
      <c r="M55" s="207"/>
      <c r="N55" s="213"/>
      <c r="O55" s="207"/>
      <c r="P55" s="207"/>
      <c r="Q55" s="207"/>
      <c r="R55" s="207"/>
      <c r="S55" s="213"/>
      <c r="T55" s="207"/>
      <c r="U55" s="207"/>
      <c r="V55" s="207"/>
      <c r="W55" s="207"/>
      <c r="X55" s="207"/>
      <c r="Y55" s="207"/>
      <c r="Z55" s="211"/>
      <c r="BA55" s="7" t="s">
        <v>212</v>
      </c>
      <c r="BB55" s="7"/>
      <c r="BC55" s="7"/>
      <c r="BD55" s="19"/>
      <c r="BE55" s="19"/>
      <c r="BG55" s="19"/>
      <c r="BJ55" t="s">
        <v>8</v>
      </c>
    </row>
    <row r="56" spans="1:68" ht="15.75">
      <c r="B56" s="889"/>
      <c r="C56" s="215"/>
      <c r="BA56" s="19" t="s">
        <v>148</v>
      </c>
      <c r="BB56" s="7"/>
      <c r="BC56" s="967" t="s">
        <v>626</v>
      </c>
      <c r="BD56" s="974">
        <f>+VERMTCH!E78</f>
        <v>0</v>
      </c>
      <c r="BF56" s="19"/>
      <c r="BG56" s="19"/>
      <c r="BJ56" s="7" t="s">
        <v>212</v>
      </c>
      <c r="BK56" s="7"/>
      <c r="BL56" s="7"/>
      <c r="BM56" s="20"/>
      <c r="BN56" s="19"/>
    </row>
    <row r="57" spans="1:68" ht="15.75">
      <c r="B57" s="971"/>
      <c r="C57" s="215"/>
      <c r="BA57" s="965" t="s">
        <v>453</v>
      </c>
      <c r="BB57" s="966"/>
      <c r="BC57" s="967" t="s">
        <v>657</v>
      </c>
      <c r="BD57" s="968">
        <f>IF(VERMTCH!E81&lt;VERMTCH!E78+VERMTCH!E79,VERMTCH!E81,VERMTCH!E79)</f>
        <v>0</v>
      </c>
      <c r="BE57" s="965"/>
      <c r="BF57" s="969"/>
      <c r="BG57" s="19"/>
      <c r="BJ57" s="26" t="s">
        <v>148</v>
      </c>
      <c r="BK57"/>
      <c r="BL57" s="44" t="str">
        <f>+BC56</f>
        <v>FY 2021</v>
      </c>
      <c r="BM57" s="805">
        <f>+VERMTCH!F78</f>
        <v>0</v>
      </c>
    </row>
    <row r="58" spans="1:68" ht="15.75">
      <c r="B58" s="307"/>
      <c r="C58" s="215"/>
      <c r="BA58" s="966" t="s">
        <v>150</v>
      </c>
      <c r="BB58" s="969"/>
      <c r="BC58" s="967" t="s">
        <v>657</v>
      </c>
      <c r="BD58" s="968">
        <f>IF(VERMTCH!E87&lt;VERMTCH!E85,VERMTCH!E87,VERMTCH!E85)</f>
        <v>0</v>
      </c>
      <c r="BE58" s="966"/>
      <c r="BF58" s="965"/>
      <c r="BG58" s="19"/>
      <c r="BJ58" s="26" t="s">
        <v>453</v>
      </c>
      <c r="BK58"/>
      <c r="BL58" s="44" t="str">
        <f>+BC57</f>
        <v>FY 2022</v>
      </c>
      <c r="BM58" s="805">
        <f>IF(VERMTCH!F81&lt;VERMTCH!F78+VERMTCH!F79,VERMTCH!F81,VERMTCH!F79)</f>
        <v>0</v>
      </c>
      <c r="BN58" s="26"/>
    </row>
    <row r="59" spans="1:68" ht="15.75">
      <c r="C59" s="215"/>
      <c r="BA59" s="966" t="s">
        <v>8</v>
      </c>
      <c r="BB59" s="966"/>
      <c r="BC59" s="967" t="s">
        <v>677</v>
      </c>
      <c r="BD59" s="968">
        <f>IF(VERMTCH!E91&lt;0,0,VERMTCH!E91)</f>
        <v>0</v>
      </c>
      <c r="BE59" s="973" t="s">
        <v>213</v>
      </c>
      <c r="BF59" s="970">
        <f>SUM(BD56:BD59)</f>
        <v>0</v>
      </c>
      <c r="BG59" s="19"/>
      <c r="BJ59" t="s">
        <v>150</v>
      </c>
      <c r="BL59" s="44" t="str">
        <f>+BC58</f>
        <v>FY 2022</v>
      </c>
      <c r="BM59" s="805">
        <f>IF(VERMTCH!F87&lt;VERMTCH!F85,VERMTCH!F87,VERMTCH!F85)</f>
        <v>0</v>
      </c>
      <c r="BN59"/>
    </row>
    <row r="60" spans="1:68">
      <c r="E60"/>
      <c r="BA60" s="7" t="s">
        <v>8</v>
      </c>
      <c r="BC60" s="17" t="s">
        <v>8</v>
      </c>
      <c r="BE60" s="7" t="s">
        <v>8</v>
      </c>
      <c r="BG60" s="7"/>
      <c r="BJ60" s="7" t="s">
        <v>8</v>
      </c>
      <c r="BL60" s="971" t="str">
        <f>BC59</f>
        <v>FY 2023</v>
      </c>
      <c r="BM60" s="20">
        <f>IF(VERMTCH!F91&lt;0,0,VERMTCH!F91)</f>
        <v>0</v>
      </c>
      <c r="BN60" s="972" t="s">
        <v>213</v>
      </c>
      <c r="BO60" s="87">
        <f>SUM(BM57:BM60)</f>
        <v>0</v>
      </c>
      <c r="BP60" s="19"/>
    </row>
    <row r="61" spans="1:68">
      <c r="E61"/>
      <c r="BA61" s="7" t="s">
        <v>214</v>
      </c>
      <c r="BB61" s="6" t="s">
        <v>59</v>
      </c>
      <c r="BC61" s="86" t="s">
        <v>155</v>
      </c>
      <c r="BD61" t="s">
        <v>315</v>
      </c>
      <c r="BF61" s="7"/>
      <c r="BG61" s="7"/>
      <c r="BP61" s="19"/>
    </row>
    <row r="62" spans="1:68">
      <c r="E62"/>
      <c r="BA62" s="7" t="s">
        <v>215</v>
      </c>
      <c r="BB62" s="69">
        <f>+S10+S11+S12</f>
        <v>0</v>
      </c>
      <c r="BC62" s="61">
        <f>+J10+J11+J12+O10+O11+O12</f>
        <v>0</v>
      </c>
      <c r="BD62" s="61">
        <f>+D10+D11+D12</f>
        <v>0</v>
      </c>
      <c r="BE62" s="7"/>
      <c r="BF62" s="87"/>
      <c r="BG62" s="7"/>
      <c r="BJ62" s="7" t="s">
        <v>214</v>
      </c>
      <c r="BK62" s="40" t="s">
        <v>467</v>
      </c>
      <c r="BL62" s="6" t="s">
        <v>59</v>
      </c>
      <c r="BM62" s="86" t="s">
        <v>155</v>
      </c>
      <c r="BN62" t="s">
        <v>315</v>
      </c>
      <c r="BO62" s="19" t="s">
        <v>8</v>
      </c>
      <c r="BP62" s="19"/>
    </row>
    <row r="63" spans="1:68">
      <c r="E63"/>
      <c r="BA63" s="7" t="s">
        <v>195</v>
      </c>
      <c r="BB63" s="549">
        <f>+S13</f>
        <v>0</v>
      </c>
      <c r="BC63" s="549">
        <f>J13+O13</f>
        <v>0</v>
      </c>
      <c r="BD63" s="549">
        <f>+D13</f>
        <v>0</v>
      </c>
      <c r="BE63" s="7"/>
      <c r="BG63" s="7"/>
      <c r="BJ63" s="7" t="s">
        <v>216</v>
      </c>
      <c r="BK63" s="44">
        <f>I42</f>
        <v>0</v>
      </c>
      <c r="BL63" s="69">
        <f>SUM(S32:S35)</f>
        <v>0</v>
      </c>
      <c r="BM63" s="61">
        <f>SUM(J32:J35)+SUM(O32:O35)</f>
        <v>0</v>
      </c>
      <c r="BN63" s="61">
        <f>SUM(D32:D35)</f>
        <v>0</v>
      </c>
      <c r="BO63" s="59" t="s">
        <v>8</v>
      </c>
    </row>
    <row r="64" spans="1:68">
      <c r="E64"/>
      <c r="BA64" s="7" t="s">
        <v>198</v>
      </c>
      <c r="BB64" s="549">
        <f>+S14</f>
        <v>0</v>
      </c>
      <c r="BC64" s="549">
        <f>+J14+O14</f>
        <v>0</v>
      </c>
      <c r="BD64" s="549">
        <f>+D14</f>
        <v>0</v>
      </c>
      <c r="BE64" s="6"/>
      <c r="BF64" s="7"/>
      <c r="BG64" s="7"/>
      <c r="BJ64" s="7" t="s">
        <v>195</v>
      </c>
      <c r="BK64" s="557" t="s">
        <v>284</v>
      </c>
      <c r="BL64" s="127">
        <f>+S37</f>
        <v>0</v>
      </c>
      <c r="BM64" s="127">
        <f>+J37+O37</f>
        <v>0</v>
      </c>
      <c r="BN64" s="127">
        <f>+D37</f>
        <v>0</v>
      </c>
    </row>
    <row r="65" spans="5:68">
      <c r="E65"/>
      <c r="BA65" s="7" t="s">
        <v>218</v>
      </c>
      <c r="BB65" s="22">
        <f>+S20</f>
        <v>0</v>
      </c>
      <c r="BC65" s="69">
        <f>+J20+O20</f>
        <v>0</v>
      </c>
      <c r="BD65" s="61">
        <f>SUM(BD62:BD64)</f>
        <v>0</v>
      </c>
      <c r="BE65" s="7"/>
      <c r="BF65" s="7"/>
      <c r="BG65" s="7"/>
      <c r="BJ65" s="7" t="s">
        <v>198</v>
      </c>
      <c r="BK65" s="557" t="s">
        <v>284</v>
      </c>
      <c r="BL65" s="549">
        <f>+S38</f>
        <v>0</v>
      </c>
      <c r="BM65" s="549">
        <f>+J38+O38</f>
        <v>0</v>
      </c>
      <c r="BN65" s="549">
        <f>+D38</f>
        <v>0</v>
      </c>
    </row>
    <row r="66" spans="5:68">
      <c r="E66"/>
      <c r="BA66" s="40" t="s">
        <v>463</v>
      </c>
      <c r="BB66" s="26"/>
      <c r="BC66" s="26"/>
      <c r="BD66" s="553">
        <f>+T20</f>
        <v>0</v>
      </c>
      <c r="BE66" s="7"/>
      <c r="BF66" s="5"/>
      <c r="BG66" s="7"/>
      <c r="BJ66" s="7" t="s">
        <v>369</v>
      </c>
      <c r="BL66" s="127">
        <f>+S36</f>
        <v>0</v>
      </c>
      <c r="BM66" s="127">
        <f>+J36+O36</f>
        <v>0</v>
      </c>
      <c r="BN66" s="127">
        <f>+D36</f>
        <v>0</v>
      </c>
      <c r="BO66" s="49"/>
      <c r="BP66" s="19"/>
    </row>
    <row r="67" spans="5:68">
      <c r="E67"/>
      <c r="BB67" s="19"/>
      <c r="BC67" s="19"/>
      <c r="BD67" s="19"/>
      <c r="BE67" s="69"/>
      <c r="BF67" s="5"/>
      <c r="BG67" s="7"/>
      <c r="BJ67" s="7" t="s">
        <v>217</v>
      </c>
      <c r="BK67" s="22">
        <f>SUM(BK63:BK66)</f>
        <v>0</v>
      </c>
      <c r="BL67" s="22">
        <f>SUM(BL63:BL66)</f>
        <v>0</v>
      </c>
      <c r="BM67" s="69">
        <f>SUM(BM63:BM66)</f>
        <v>0</v>
      </c>
      <c r="BN67" s="61">
        <f>SUM(BN63:BN66)</f>
        <v>0</v>
      </c>
      <c r="BO67" s="49"/>
      <c r="BP67" s="19"/>
    </row>
    <row r="68" spans="5:68">
      <c r="E68"/>
      <c r="BA68" s="89" t="s">
        <v>557</v>
      </c>
      <c r="BB68" s="49" t="s">
        <v>8</v>
      </c>
      <c r="BC68" s="6"/>
      <c r="BD68" s="49"/>
      <c r="BE68" s="26"/>
      <c r="BF68" s="7"/>
      <c r="BG68" s="7"/>
      <c r="BJ68" s="40" t="s">
        <v>463</v>
      </c>
      <c r="BN68" s="553">
        <f>+T40</f>
        <v>0</v>
      </c>
      <c r="BO68" s="49"/>
      <c r="BP68" s="19"/>
    </row>
    <row r="69" spans="5:68">
      <c r="E69"/>
      <c r="BF69" s="26"/>
      <c r="BG69" s="7"/>
      <c r="BJ69" s="7" t="s">
        <v>8</v>
      </c>
      <c r="BK69" s="22" t="s">
        <v>8</v>
      </c>
      <c r="BL69" s="69" t="s">
        <v>8</v>
      </c>
      <c r="BM69" s="61" t="s">
        <v>8</v>
      </c>
      <c r="BN69" s="17" t="s">
        <v>8</v>
      </c>
      <c r="BO69" s="17"/>
      <c r="BP69" s="59"/>
    </row>
    <row r="70" spans="5:68">
      <c r="E70"/>
      <c r="BA70" s="136">
        <f ca="1">NOW()</f>
        <v>45132.370293749998</v>
      </c>
      <c r="BE70" s="26"/>
      <c r="BF70" s="26"/>
      <c r="BG70" s="7"/>
      <c r="BJ70" s="3" t="s">
        <v>558</v>
      </c>
      <c r="BN70" s="17" t="s">
        <v>8</v>
      </c>
      <c r="BO70" s="17"/>
      <c r="BP70" s="59"/>
    </row>
    <row r="71" spans="5:68">
      <c r="E71"/>
      <c r="BE71" s="19"/>
      <c r="BF71" s="26"/>
      <c r="BG71" s="7"/>
      <c r="BJ71" s="136">
        <f ca="1">NOW()</f>
        <v>45132.370293749998</v>
      </c>
      <c r="BN71" s="17" t="s">
        <v>8</v>
      </c>
      <c r="BO71" s="17"/>
      <c r="BP71" s="59"/>
    </row>
    <row r="72" spans="5:68">
      <c r="E72"/>
      <c r="BE72" s="19"/>
      <c r="BF72" s="19"/>
      <c r="BG72" s="7"/>
    </row>
    <row r="73" spans="5:68">
      <c r="E73"/>
      <c r="BA73" s="7"/>
      <c r="BB73" s="19"/>
      <c r="BC73" s="19"/>
      <c r="BD73" s="19"/>
      <c r="BE73" s="19"/>
      <c r="BF73" s="19"/>
      <c r="BG73" s="7"/>
    </row>
    <row r="74" spans="5:68">
      <c r="E74"/>
      <c r="BB74" s="59"/>
      <c r="BC74" s="26"/>
      <c r="BD74" s="26"/>
      <c r="BE74" s="18"/>
      <c r="BF74" s="19"/>
      <c r="BG74" s="7"/>
    </row>
    <row r="75" spans="5:68">
      <c r="E75"/>
      <c r="BA75" s="7"/>
      <c r="BB75" s="59"/>
      <c r="BC75" s="26"/>
      <c r="BD75" s="26"/>
      <c r="BE75" s="19"/>
      <c r="BF75" s="18"/>
      <c r="BG75" s="7"/>
      <c r="BL75" s="90" t="s">
        <v>8</v>
      </c>
    </row>
    <row r="76" spans="5:68">
      <c r="E76"/>
      <c r="BF76" s="18"/>
      <c r="BG76" s="7"/>
    </row>
    <row r="77" spans="5:68">
      <c r="E77"/>
    </row>
    <row r="78" spans="5:68">
      <c r="E78"/>
    </row>
    <row r="79" spans="5:68">
      <c r="E79"/>
    </row>
    <row r="80" spans="5:68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1:10">
      <c r="E113"/>
    </row>
    <row r="114" spans="1:10">
      <c r="E114"/>
    </row>
    <row r="115" spans="1:10">
      <c r="E115"/>
    </row>
    <row r="116" spans="1:10">
      <c r="E116"/>
    </row>
    <row r="117" spans="1:10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>
      <c r="A118" s="19"/>
      <c r="B118" s="19"/>
      <c r="C118" s="19"/>
      <c r="D118" s="19"/>
      <c r="E118" s="19"/>
      <c r="F118" s="19"/>
      <c r="G118" s="19"/>
      <c r="H118" s="19"/>
      <c r="I118" s="19"/>
      <c r="J118" s="19"/>
    </row>
  </sheetData>
  <mergeCells count="5">
    <mergeCell ref="BJ1:BN1"/>
    <mergeCell ref="BJ2:BN2"/>
    <mergeCell ref="BJ3:BN3"/>
    <mergeCell ref="BJ4:BN4"/>
    <mergeCell ref="BA1:BF1"/>
  </mergeCells>
  <phoneticPr fontId="10" type="noConversion"/>
  <pageMargins left="1" right="0.5" top="0.5" bottom="0.5" header="0.25" footer="0.25"/>
  <pageSetup scale="12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IU80"/>
  <sheetViews>
    <sheetView showGridLines="0" workbookViewId="0">
      <selection activeCell="U56" sqref="U56:U57"/>
    </sheetView>
  </sheetViews>
  <sheetFormatPr defaultColWidth="8.42578125" defaultRowHeight="12.75"/>
  <cols>
    <col min="1" max="1" width="52" style="27" customWidth="1"/>
    <col min="2" max="2" width="11.140625" style="27" customWidth="1"/>
    <col min="3" max="3" width="13.85546875" style="27" customWidth="1"/>
    <col min="4" max="4" width="9.28515625" style="27" customWidth="1"/>
    <col min="5" max="5" width="16.28515625" style="27" customWidth="1"/>
    <col min="6" max="6" width="11.7109375" style="27" customWidth="1"/>
    <col min="7" max="7" width="16.5703125" style="27" customWidth="1"/>
    <col min="8" max="8" width="12.140625" style="27" customWidth="1"/>
    <col min="9" max="10" width="11.5703125" style="27" customWidth="1"/>
    <col min="11" max="11" width="11" style="27" customWidth="1"/>
    <col min="12" max="12" width="17.5703125" style="27" customWidth="1"/>
    <col min="13" max="17" width="13.28515625" style="27" customWidth="1"/>
    <col min="18" max="18" width="7.5703125" style="27" customWidth="1"/>
    <col min="19" max="19" width="13.28515625" style="27" customWidth="1"/>
    <col min="20" max="20" width="9.28515625" style="27" customWidth="1"/>
    <col min="21" max="21" width="35.42578125" style="27" customWidth="1"/>
    <col min="22" max="22" width="23.140625" style="27" customWidth="1"/>
    <col min="23" max="23" width="15.85546875" style="27" customWidth="1"/>
    <col min="24" max="24" width="15.28515625" style="27" customWidth="1"/>
    <col min="25" max="26" width="12.42578125" style="27" customWidth="1"/>
    <col min="27" max="28" width="8.42578125" style="27" customWidth="1"/>
    <col min="29" max="29" width="34.85546875" style="27" customWidth="1"/>
    <col min="30" max="30" width="11" style="27" customWidth="1"/>
    <col min="31" max="31" width="11.85546875" style="27" customWidth="1"/>
    <col min="32" max="32" width="17.42578125" style="27" customWidth="1"/>
    <col min="33" max="33" width="11" style="27" customWidth="1"/>
    <col min="34" max="34" width="22.7109375" style="27" customWidth="1"/>
    <col min="35" max="35" width="53.7109375" style="27" hidden="1" customWidth="1"/>
    <col min="36" max="36" width="6" style="27" hidden="1" customWidth="1"/>
    <col min="37" max="38" width="9.140625" style="27" hidden="1" customWidth="1"/>
    <col min="39" max="39" width="9.7109375" style="27" hidden="1" customWidth="1"/>
    <col min="40" max="41" width="8.42578125" style="27" hidden="1" customWidth="1"/>
    <col min="42" max="52" width="8.42578125" style="27" customWidth="1"/>
    <col min="53" max="16384" width="8.42578125" style="27"/>
  </cols>
  <sheetData>
    <row r="1" spans="1:255" ht="16.5" thickBot="1">
      <c r="A1" s="36" t="s">
        <v>538</v>
      </c>
      <c r="B1" s="80"/>
      <c r="C1" s="80"/>
      <c r="D1" s="333"/>
      <c r="E1" s="80"/>
      <c r="F1" s="397" t="s">
        <v>432</v>
      </c>
      <c r="G1" s="80"/>
      <c r="H1" s="80"/>
      <c r="I1" s="80"/>
      <c r="J1" s="80"/>
      <c r="K1" s="611" t="str">
        <f>SCHEDAAA!M6</f>
        <v xml:space="preserve">PSA  </v>
      </c>
      <c r="L1" s="644" t="str">
        <f>SCHEDAAA!N6</f>
        <v>00</v>
      </c>
      <c r="M1" s="692" t="str">
        <f>+SCHEDAAA!$F$1</f>
        <v>Budget Period FY 2024</v>
      </c>
      <c r="N1" s="138"/>
      <c r="O1" s="138"/>
      <c r="P1" s="138"/>
      <c r="Q1" s="138"/>
      <c r="R1" s="138"/>
      <c r="S1" s="138"/>
      <c r="T1" s="55"/>
      <c r="U1" s="1005" t="s">
        <v>554</v>
      </c>
      <c r="V1" s="1005"/>
      <c r="W1" s="1005"/>
      <c r="X1" s="1005"/>
      <c r="Y1" s="1005"/>
      <c r="Z1" s="1005"/>
      <c r="AA1" s="55"/>
      <c r="AB1" s="55"/>
      <c r="AC1" s="364" t="s">
        <v>418</v>
      </c>
      <c r="AD1" s="365"/>
      <c r="AE1" s="365"/>
      <c r="AF1" s="365"/>
      <c r="AG1" s="365"/>
      <c r="AH1" s="365"/>
    </row>
    <row r="2" spans="1:255" ht="21" customHeight="1" thickBot="1">
      <c r="A2" s="324" t="s">
        <v>560</v>
      </c>
      <c r="B2" s="682" t="str">
        <f>+SCHEDAAA!C2</f>
        <v xml:space="preserve"> </v>
      </c>
      <c r="C2" s="330"/>
      <c r="D2" s="330"/>
      <c r="E2" s="398" t="s">
        <v>433</v>
      </c>
      <c r="F2" s="399"/>
      <c r="G2" s="139"/>
      <c r="H2" s="139"/>
      <c r="I2" s="139"/>
      <c r="J2" s="139"/>
      <c r="K2" s="139"/>
      <c r="L2" s="79">
        <f ca="1">NOW()</f>
        <v>45132.370293749998</v>
      </c>
      <c r="M2" s="79"/>
      <c r="N2" s="79"/>
      <c r="O2" s="79"/>
      <c r="P2" s="79"/>
      <c r="Q2" s="79"/>
      <c r="R2" s="79"/>
      <c r="S2" s="79"/>
      <c r="T2" s="104"/>
      <c r="U2" s="1005" t="s">
        <v>6</v>
      </c>
      <c r="V2" s="1005"/>
      <c r="W2" s="1005"/>
      <c r="X2" s="1005"/>
      <c r="Y2" s="1005"/>
      <c r="Z2" s="1005"/>
      <c r="AA2" s="104"/>
      <c r="AB2" s="104"/>
      <c r="AC2" s="139" t="s">
        <v>84</v>
      </c>
      <c r="AD2" s="139"/>
      <c r="AE2" s="139"/>
      <c r="AF2" s="139"/>
      <c r="AI2" s="40"/>
      <c r="AJ2" s="40"/>
      <c r="AK2" s="40" t="s">
        <v>524</v>
      </c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</row>
    <row r="3" spans="1:255" ht="19.5" customHeight="1" thickBot="1">
      <c r="A3" s="331" t="s">
        <v>559</v>
      </c>
      <c r="B3" s="647">
        <f>+SCHEDAAA!C3</f>
        <v>0</v>
      </c>
      <c r="C3" s="138"/>
      <c r="D3" s="138"/>
      <c r="E3" s="400" t="s">
        <v>434</v>
      </c>
      <c r="F3" s="401"/>
      <c r="G3" s="55"/>
      <c r="H3" s="55"/>
      <c r="I3" s="55"/>
      <c r="J3" s="55"/>
      <c r="K3" s="55"/>
      <c r="L3" s="55"/>
      <c r="T3" s="55"/>
      <c r="U3" s="1006" t="s">
        <v>539</v>
      </c>
      <c r="V3" s="1005"/>
      <c r="W3" s="1005"/>
      <c r="X3" s="1005"/>
      <c r="Y3" s="1005"/>
      <c r="Z3" s="1005"/>
      <c r="AA3" s="55"/>
      <c r="AB3" s="55"/>
      <c r="AC3" s="55"/>
      <c r="AD3" s="55"/>
      <c r="AE3" s="55"/>
      <c r="AF3" s="55"/>
      <c r="AL3" s="27" t="s">
        <v>525</v>
      </c>
    </row>
    <row r="4" spans="1:255" ht="13.5" thickBot="1">
      <c r="A4" s="80"/>
      <c r="B4" s="151" t="s">
        <v>86</v>
      </c>
      <c r="C4" s="151" t="s">
        <v>87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312">
        <v>11</v>
      </c>
      <c r="M4" s="151">
        <v>12</v>
      </c>
      <c r="N4" s="152">
        <v>13</v>
      </c>
      <c r="O4" s="153">
        <v>14</v>
      </c>
      <c r="P4" s="153">
        <v>15</v>
      </c>
      <c r="Q4" s="153">
        <v>16</v>
      </c>
      <c r="R4" s="153">
        <v>17</v>
      </c>
      <c r="S4" s="55"/>
      <c r="T4" s="55"/>
      <c r="U4" s="1005" t="s">
        <v>180</v>
      </c>
      <c r="V4" s="1005"/>
      <c r="W4" s="1005"/>
      <c r="X4" s="1005"/>
      <c r="Y4" s="1005"/>
      <c r="Z4" s="1005"/>
      <c r="AA4" s="140"/>
      <c r="AB4" s="140"/>
      <c r="AC4" s="55"/>
      <c r="AD4" s="55"/>
      <c r="AE4" s="604" t="s">
        <v>514</v>
      </c>
      <c r="AF4" s="54" t="str">
        <f>SCHEDAAA!E1</f>
        <v>00</v>
      </c>
      <c r="AG4" s="100" t="s">
        <v>8</v>
      </c>
      <c r="AH4" s="26"/>
      <c r="AI4" s="51"/>
      <c r="AJ4" s="51"/>
      <c r="AK4" s="631"/>
      <c r="AL4" s="631"/>
      <c r="AM4" s="631" t="s">
        <v>526</v>
      </c>
      <c r="AN4" s="63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</row>
    <row r="5" spans="1:255">
      <c r="A5" s="53" t="s">
        <v>226</v>
      </c>
      <c r="M5" s="154" t="s">
        <v>342</v>
      </c>
      <c r="N5" s="155" t="s">
        <v>342</v>
      </c>
      <c r="O5" s="155" t="s">
        <v>456</v>
      </c>
      <c r="P5" s="243" t="s">
        <v>441</v>
      </c>
      <c r="Q5" s="277" t="s">
        <v>443</v>
      </c>
      <c r="R5" s="244"/>
      <c r="S5" s="55"/>
      <c r="T5" s="80"/>
      <c r="U5" s="141" t="str">
        <f>+SCHEDAAA!E80</f>
        <v>#24-00-1D</v>
      </c>
      <c r="V5" s="139"/>
      <c r="W5" s="139"/>
      <c r="X5" s="139"/>
      <c r="Y5" s="139"/>
      <c r="Z5" s="55"/>
      <c r="AA5" s="140"/>
      <c r="AB5" s="140"/>
      <c r="AC5" s="55"/>
      <c r="AD5" s="55"/>
      <c r="AE5" s="55"/>
      <c r="AF5" s="55"/>
      <c r="AG5" s="100" t="s">
        <v>62</v>
      </c>
      <c r="AI5" s="51"/>
      <c r="AJ5" s="51"/>
      <c r="AK5" s="631"/>
      <c r="AL5" s="631"/>
      <c r="AM5" s="631"/>
      <c r="AN5" s="631" t="s">
        <v>527</v>
      </c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</row>
    <row r="6" spans="1:255">
      <c r="A6" s="140" t="s">
        <v>88</v>
      </c>
      <c r="B6" s="140" t="s">
        <v>89</v>
      </c>
      <c r="C6" s="140" t="s">
        <v>90</v>
      </c>
      <c r="D6" s="247" t="s">
        <v>344</v>
      </c>
      <c r="E6" s="140" t="s">
        <v>92</v>
      </c>
      <c r="F6" s="140" t="s">
        <v>93</v>
      </c>
      <c r="G6" s="140" t="s">
        <v>94</v>
      </c>
      <c r="H6" s="140" t="s">
        <v>95</v>
      </c>
      <c r="I6" s="140" t="s">
        <v>97</v>
      </c>
      <c r="J6" s="140" t="s">
        <v>33</v>
      </c>
      <c r="K6" s="140" t="s">
        <v>49</v>
      </c>
      <c r="L6" s="140" t="s">
        <v>227</v>
      </c>
      <c r="M6" s="156" t="s">
        <v>385</v>
      </c>
      <c r="N6" s="157" t="s">
        <v>385</v>
      </c>
      <c r="O6" s="157" t="s">
        <v>455</v>
      </c>
      <c r="P6" s="246" t="s">
        <v>442</v>
      </c>
      <c r="Q6" s="278" t="s">
        <v>444</v>
      </c>
      <c r="R6" s="246" t="s">
        <v>346</v>
      </c>
      <c r="S6" s="140"/>
      <c r="T6" s="55"/>
      <c r="V6" s="139"/>
      <c r="W6" s="55"/>
      <c r="X6" s="54"/>
      <c r="Y6" s="604" t="s">
        <v>514</v>
      </c>
      <c r="Z6" s="54" t="str">
        <f>SCHEDAAA!N6</f>
        <v>00</v>
      </c>
      <c r="AA6" s="55"/>
      <c r="AB6" s="55"/>
      <c r="AC6" s="54" t="s">
        <v>14</v>
      </c>
      <c r="AD6" s="55"/>
      <c r="AE6" s="55"/>
      <c r="AF6" s="142">
        <f>IF(C30=0,0,X35/X31)</f>
        <v>0</v>
      </c>
      <c r="AG6" s="100" t="s">
        <v>8</v>
      </c>
    </row>
    <row r="7" spans="1:255" ht="13.5" thickBot="1">
      <c r="A7" s="140"/>
      <c r="B7" s="58"/>
      <c r="C7" s="58"/>
      <c r="D7" s="282" t="s">
        <v>347</v>
      </c>
      <c r="E7" s="58" t="s">
        <v>99</v>
      </c>
      <c r="F7" s="140" t="s">
        <v>99</v>
      </c>
      <c r="G7" s="140" t="s">
        <v>99</v>
      </c>
      <c r="H7" s="281" t="s">
        <v>228</v>
      </c>
      <c r="I7" s="140" t="s">
        <v>102</v>
      </c>
      <c r="J7" s="140" t="s">
        <v>103</v>
      </c>
      <c r="K7" s="140" t="s">
        <v>103</v>
      </c>
      <c r="L7" s="140" t="s">
        <v>104</v>
      </c>
      <c r="M7" s="427" t="s">
        <v>89</v>
      </c>
      <c r="N7" s="157" t="s">
        <v>386</v>
      </c>
      <c r="O7" s="157" t="s">
        <v>343</v>
      </c>
      <c r="P7" s="246" t="s">
        <v>343</v>
      </c>
      <c r="Q7" s="278" t="s">
        <v>349</v>
      </c>
      <c r="R7" s="246" t="s">
        <v>350</v>
      </c>
      <c r="S7" s="140"/>
      <c r="T7" s="55"/>
      <c r="U7" s="54" t="s">
        <v>19</v>
      </c>
      <c r="V7" s="54"/>
      <c r="W7" s="54"/>
      <c r="X7" s="54"/>
      <c r="Y7" s="54"/>
      <c r="Z7" s="55"/>
      <c r="AA7" s="55"/>
      <c r="AB7" s="55"/>
      <c r="AC7" s="55"/>
      <c r="AD7" s="55"/>
      <c r="AE7" s="55"/>
      <c r="AF7" s="142" t="s">
        <v>62</v>
      </c>
      <c r="AG7" s="100"/>
    </row>
    <row r="8" spans="1:255" ht="15" customHeight="1">
      <c r="A8" s="4" t="s">
        <v>323</v>
      </c>
      <c r="B8" s="231"/>
      <c r="C8" s="231"/>
      <c r="D8" s="303">
        <f>IF(B8=0,0,ROUND(C8/B8,2))</f>
        <v>0</v>
      </c>
      <c r="E8" s="678"/>
      <c r="F8" s="233"/>
      <c r="G8" s="367"/>
      <c r="H8" s="253">
        <f>+C8-E8-F8-G8</f>
        <v>0</v>
      </c>
      <c r="I8" s="374"/>
      <c r="J8" s="374"/>
      <c r="K8" s="374"/>
      <c r="L8" s="253">
        <f t="shared" ref="L8:L29" si="0">H8-SUM(I8:K8)</f>
        <v>0</v>
      </c>
      <c r="M8" s="494"/>
      <c r="N8" s="495"/>
      <c r="O8" s="469">
        <f>IF(N8=0,0,ROUND(N8/M8,2))</f>
        <v>0</v>
      </c>
      <c r="P8" s="404">
        <f t="shared" ref="P8:P29" si="1">IF(AND(M8=0,D8&gt;0),D8,IF(AND(M8=0,D8=0),0,IF(AND(M8&gt;0,D8=0),ROUND(-N8/M8,2),D8-ROUND(N8/M8,2))))</f>
        <v>0</v>
      </c>
      <c r="Q8" s="304">
        <f t="shared" ref="Q8:Q29" si="2">IF(AND(D8=0,P8=0),0,IF(D8=0,-1,IF(N8=0,1,ROUND(P8/O8,2))))</f>
        <v>0</v>
      </c>
      <c r="R8" s="238"/>
      <c r="S8" s="143"/>
      <c r="T8" s="55"/>
      <c r="V8" s="386"/>
      <c r="W8" s="54"/>
      <c r="X8" s="55"/>
      <c r="Y8" s="672" t="s">
        <v>566</v>
      </c>
      <c r="Z8" s="7"/>
      <c r="AA8" s="55"/>
      <c r="AB8" s="55"/>
      <c r="AC8" s="54" t="s">
        <v>220</v>
      </c>
      <c r="AD8" s="55"/>
      <c r="AE8" s="55"/>
      <c r="AF8" s="142">
        <f>IF(C30=0,0,X33/X31)</f>
        <v>0</v>
      </c>
      <c r="AG8" s="101" t="s">
        <v>8</v>
      </c>
      <c r="AI8" s="27" t="str">
        <f t="shared" ref="AI8:AI20" si="3">+A8</f>
        <v>Health Risk Evaluation</v>
      </c>
      <c r="AK8" s="27">
        <f>+C8</f>
        <v>0</v>
      </c>
      <c r="AM8" s="27">
        <f>+AK8-AL8</f>
        <v>0</v>
      </c>
      <c r="AN8" s="90" t="str">
        <f t="shared" ref="AN8:AN32" si="4">IF(AK8=0," ",(AL8/AK8))</f>
        <v xml:space="preserve"> </v>
      </c>
    </row>
    <row r="9" spans="1:255" ht="15" customHeight="1">
      <c r="A9" s="4" t="s">
        <v>137</v>
      </c>
      <c r="B9" s="231"/>
      <c r="C9" s="231"/>
      <c r="D9" s="303">
        <f t="shared" ref="D9:D29" si="5">IF(B9=0,0,ROUND(C9/B9,2))</f>
        <v>0</v>
      </c>
      <c r="E9" s="678"/>
      <c r="F9" s="233"/>
      <c r="G9" s="367"/>
      <c r="H9" s="253">
        <f>+C9-E9-F9-G9</f>
        <v>0</v>
      </c>
      <c r="I9" s="374"/>
      <c r="J9" s="374"/>
      <c r="K9" s="374"/>
      <c r="L9" s="253">
        <f t="shared" si="0"/>
        <v>0</v>
      </c>
      <c r="M9" s="490"/>
      <c r="N9" s="491"/>
      <c r="O9" s="470">
        <f t="shared" ref="O9:O29" si="6">IF(N9=0,0,ROUND(N9/M9,2))</f>
        <v>0</v>
      </c>
      <c r="P9" s="407">
        <f t="shared" si="1"/>
        <v>0</v>
      </c>
      <c r="Q9" s="305">
        <f t="shared" si="2"/>
        <v>0</v>
      </c>
      <c r="R9" s="238"/>
      <c r="S9" s="143"/>
      <c r="T9" s="55"/>
      <c r="U9" s="54"/>
      <c r="V9" s="386"/>
      <c r="W9" s="54"/>
      <c r="X9" s="55"/>
      <c r="Y9" s="673" t="s">
        <v>575</v>
      </c>
      <c r="Z9" s="675" t="s">
        <v>577</v>
      </c>
      <c r="AA9" s="55"/>
      <c r="AB9" s="55"/>
      <c r="AC9" s="55"/>
      <c r="AD9" s="55"/>
      <c r="AE9" s="55"/>
      <c r="AF9" s="142"/>
      <c r="AG9" s="100"/>
      <c r="AI9" s="27" t="str">
        <f t="shared" si="3"/>
        <v>Screening</v>
      </c>
      <c r="AK9" s="27">
        <f t="shared" ref="AK9:AK22" si="7">+C9</f>
        <v>0</v>
      </c>
      <c r="AM9" s="27">
        <f>+AK9-AL9</f>
        <v>0</v>
      </c>
      <c r="AN9" s="90" t="str">
        <f t="shared" si="4"/>
        <v xml:space="preserve"> </v>
      </c>
    </row>
    <row r="10" spans="1:255" ht="15" customHeight="1">
      <c r="A10" s="27" t="s">
        <v>240</v>
      </c>
      <c r="B10" s="231"/>
      <c r="C10" s="231"/>
      <c r="D10" s="303">
        <f t="shared" si="5"/>
        <v>0</v>
      </c>
      <c r="E10" s="678"/>
      <c r="F10" s="233"/>
      <c r="G10" s="367"/>
      <c r="H10" s="253">
        <f t="shared" ref="H10:H29" si="8">+C10-E10-F10-G10</f>
        <v>0</v>
      </c>
      <c r="I10" s="374"/>
      <c r="J10" s="374"/>
      <c r="K10" s="374"/>
      <c r="L10" s="253">
        <f t="shared" si="0"/>
        <v>0</v>
      </c>
      <c r="M10" s="490"/>
      <c r="N10" s="491"/>
      <c r="O10" s="470">
        <f t="shared" si="6"/>
        <v>0</v>
      </c>
      <c r="P10" s="407">
        <f t="shared" si="1"/>
        <v>0</v>
      </c>
      <c r="Q10" s="305">
        <f t="shared" si="2"/>
        <v>0</v>
      </c>
      <c r="R10" s="238"/>
      <c r="S10" s="143"/>
      <c r="T10" s="55"/>
      <c r="U10" s="54" t="s">
        <v>414</v>
      </c>
      <c r="V10" s="144">
        <f>L30</f>
        <v>0</v>
      </c>
      <c r="W10" s="54"/>
      <c r="X10" s="55"/>
      <c r="Y10" s="673" t="s">
        <v>576</v>
      </c>
      <c r="Z10" s="667"/>
      <c r="AA10" s="55"/>
      <c r="AB10" s="55"/>
      <c r="AC10" s="54" t="s">
        <v>229</v>
      </c>
      <c r="AD10" s="55"/>
      <c r="AE10" s="55"/>
      <c r="AF10" s="145">
        <f>SUM(AF6:AF8)</f>
        <v>0</v>
      </c>
      <c r="AG10" s="100" t="s">
        <v>8</v>
      </c>
      <c r="AI10" s="27" t="str">
        <f t="shared" si="3"/>
        <v>Nutritional Counseling</v>
      </c>
      <c r="AK10" s="27">
        <f t="shared" si="7"/>
        <v>0</v>
      </c>
      <c r="AM10" s="27">
        <f>+AK10-AL10</f>
        <v>0</v>
      </c>
      <c r="AN10" s="90" t="str">
        <f t="shared" si="4"/>
        <v xml:space="preserve"> </v>
      </c>
    </row>
    <row r="11" spans="1:255" ht="15" customHeight="1">
      <c r="A11" s="27" t="s">
        <v>195</v>
      </c>
      <c r="B11" s="231"/>
      <c r="C11" s="231"/>
      <c r="D11" s="303">
        <f t="shared" si="5"/>
        <v>0</v>
      </c>
      <c r="E11" s="678"/>
      <c r="F11" s="233"/>
      <c r="G11" s="367"/>
      <c r="H11" s="253">
        <f t="shared" si="8"/>
        <v>0</v>
      </c>
      <c r="I11" s="374"/>
      <c r="J11" s="374"/>
      <c r="K11" s="374"/>
      <c r="L11" s="253">
        <f t="shared" si="0"/>
        <v>0</v>
      </c>
      <c r="M11" s="490"/>
      <c r="N11" s="491"/>
      <c r="O11" s="470">
        <f t="shared" si="6"/>
        <v>0</v>
      </c>
      <c r="P11" s="407">
        <f t="shared" si="1"/>
        <v>0</v>
      </c>
      <c r="Q11" s="305">
        <f t="shared" si="2"/>
        <v>0</v>
      </c>
      <c r="R11" s="238"/>
      <c r="S11" s="143"/>
      <c r="T11" s="55"/>
      <c r="U11" s="54"/>
      <c r="V11" s="54"/>
      <c r="W11" s="54"/>
      <c r="X11" s="55"/>
      <c r="Y11" s="667" t="s">
        <v>563</v>
      </c>
      <c r="Z11" s="667"/>
      <c r="AA11" s="55"/>
      <c r="AB11" s="55"/>
      <c r="AC11" s="55"/>
      <c r="AD11" s="55"/>
      <c r="AE11" s="55"/>
      <c r="AF11" s="142"/>
      <c r="AG11" s="100" t="s">
        <v>62</v>
      </c>
      <c r="AI11" s="27" t="str">
        <f t="shared" si="3"/>
        <v>Nutrition Education</v>
      </c>
      <c r="AK11" s="27">
        <f t="shared" si="7"/>
        <v>0</v>
      </c>
      <c r="AM11" s="27">
        <f>+AK11-AL11</f>
        <v>0</v>
      </c>
      <c r="AN11" s="90" t="str">
        <f t="shared" si="4"/>
        <v xml:space="preserve"> </v>
      </c>
    </row>
    <row r="12" spans="1:255" ht="15" customHeight="1">
      <c r="A12" s="27" t="s">
        <v>241</v>
      </c>
      <c r="B12" s="846"/>
      <c r="C12" s="846"/>
      <c r="D12" s="303">
        <f t="shared" si="5"/>
        <v>0</v>
      </c>
      <c r="E12" s="232"/>
      <c r="F12" s="233"/>
      <c r="G12" s="367"/>
      <c r="H12" s="253">
        <f t="shared" si="8"/>
        <v>0</v>
      </c>
      <c r="I12" s="374"/>
      <c r="J12" s="374"/>
      <c r="K12" s="374"/>
      <c r="L12" s="253">
        <f t="shared" si="0"/>
        <v>0</v>
      </c>
      <c r="M12" s="490"/>
      <c r="N12" s="491"/>
      <c r="O12" s="470">
        <f t="shared" si="6"/>
        <v>0</v>
      </c>
      <c r="P12" s="407">
        <f t="shared" si="1"/>
        <v>0</v>
      </c>
      <c r="Q12" s="305">
        <f t="shared" si="2"/>
        <v>0</v>
      </c>
      <c r="R12" s="238"/>
      <c r="S12" s="143"/>
      <c r="T12" s="55"/>
      <c r="U12" s="54" t="s">
        <v>30</v>
      </c>
      <c r="V12" s="139" t="str">
        <f>SCHEDAAA!J14</f>
        <v>From: Sept. 30, 2023 To: Sept. 30, 2024</v>
      </c>
      <c r="W12" s="54"/>
      <c r="X12" s="55"/>
      <c r="Y12" s="674" t="s">
        <v>564</v>
      </c>
      <c r="Z12" s="667"/>
      <c r="AA12" s="55"/>
      <c r="AB12" s="55"/>
      <c r="AC12" s="54" t="s">
        <v>118</v>
      </c>
      <c r="AD12" s="55"/>
      <c r="AE12" s="55"/>
      <c r="AF12" s="142">
        <f>IF(X35=0,0,X37/X35)</f>
        <v>0</v>
      </c>
      <c r="AG12" s="100" t="s">
        <v>8</v>
      </c>
      <c r="AI12" s="27" t="str">
        <f t="shared" si="3"/>
        <v>Health Promotion Programs</v>
      </c>
      <c r="AK12" s="27">
        <f t="shared" si="7"/>
        <v>0</v>
      </c>
      <c r="AM12" s="27">
        <f>+AK12-AL12</f>
        <v>0</v>
      </c>
      <c r="AN12" s="90" t="str">
        <f t="shared" si="4"/>
        <v xml:space="preserve"> </v>
      </c>
    </row>
    <row r="13" spans="1:255" ht="15" customHeight="1">
      <c r="A13" s="27" t="s">
        <v>242</v>
      </c>
      <c r="B13" s="847"/>
      <c r="C13" s="847"/>
      <c r="D13" s="303">
        <f t="shared" si="5"/>
        <v>0</v>
      </c>
      <c r="E13" s="231"/>
      <c r="F13" s="233"/>
      <c r="G13" s="367"/>
      <c r="H13" s="253">
        <f t="shared" si="8"/>
        <v>0</v>
      </c>
      <c r="I13" s="374"/>
      <c r="J13" s="374"/>
      <c r="K13" s="374"/>
      <c r="L13" s="253">
        <f t="shared" si="0"/>
        <v>0</v>
      </c>
      <c r="M13" s="490"/>
      <c r="N13" s="491"/>
      <c r="O13" s="470">
        <f t="shared" si="6"/>
        <v>0</v>
      </c>
      <c r="P13" s="407">
        <f t="shared" si="1"/>
        <v>0</v>
      </c>
      <c r="Q13" s="305">
        <f t="shared" si="2"/>
        <v>0</v>
      </c>
      <c r="R13" s="238"/>
      <c r="S13" s="143"/>
      <c r="T13" s="55"/>
      <c r="U13" s="54"/>
      <c r="V13" s="139" t="s">
        <v>8</v>
      </c>
      <c r="W13" s="54"/>
      <c r="X13" s="55"/>
      <c r="Y13" s="674" t="s">
        <v>565</v>
      </c>
      <c r="Z13" s="667"/>
      <c r="AA13" s="55"/>
      <c r="AB13" s="55"/>
      <c r="AC13" s="55"/>
      <c r="AD13" s="55"/>
      <c r="AE13" s="55"/>
      <c r="AF13" s="55"/>
      <c r="AG13" s="100" t="s">
        <v>62</v>
      </c>
      <c r="AI13" s="27" t="str">
        <f t="shared" si="3"/>
        <v>Physical Fitness and Exercise Programs</v>
      </c>
      <c r="AK13" s="27">
        <f t="shared" si="7"/>
        <v>0</v>
      </c>
      <c r="AM13" s="27">
        <f t="shared" ref="AM13:AM20" si="9">+AK13-AL13</f>
        <v>0</v>
      </c>
      <c r="AN13" s="90" t="str">
        <f t="shared" si="4"/>
        <v xml:space="preserve"> </v>
      </c>
    </row>
    <row r="14" spans="1:255" ht="15" customHeight="1">
      <c r="A14" s="27" t="s">
        <v>324</v>
      </c>
      <c r="B14" s="846"/>
      <c r="C14" s="846"/>
      <c r="D14" s="303">
        <f t="shared" si="5"/>
        <v>0</v>
      </c>
      <c r="E14" s="678"/>
      <c r="F14" s="233"/>
      <c r="G14" s="367"/>
      <c r="H14" s="253">
        <f t="shared" si="8"/>
        <v>0</v>
      </c>
      <c r="I14" s="374"/>
      <c r="J14" s="374"/>
      <c r="K14" s="374"/>
      <c r="L14" s="253">
        <f t="shared" si="0"/>
        <v>0</v>
      </c>
      <c r="M14" s="492"/>
      <c r="N14" s="493"/>
      <c r="O14" s="470">
        <f t="shared" si="6"/>
        <v>0</v>
      </c>
      <c r="P14" s="407">
        <f t="shared" si="1"/>
        <v>0</v>
      </c>
      <c r="Q14" s="305">
        <f t="shared" si="2"/>
        <v>0</v>
      </c>
      <c r="R14" s="239"/>
      <c r="S14" s="143"/>
      <c r="T14" s="55"/>
      <c r="U14" s="141" t="s">
        <v>36</v>
      </c>
      <c r="V14" s="54" t="str">
        <f>SCHEDAAA!J16</f>
        <v>From: Sept. 30, 2023 To: Sept. 30, 2024</v>
      </c>
      <c r="W14" s="54"/>
      <c r="X14" s="55"/>
      <c r="Y14" s="54"/>
      <c r="Z14" s="55"/>
      <c r="AA14" s="55"/>
      <c r="AB14" s="55"/>
      <c r="AC14" s="54"/>
      <c r="AD14" s="55"/>
      <c r="AE14" s="55"/>
      <c r="AF14" s="142"/>
      <c r="AG14" s="100" t="s">
        <v>8</v>
      </c>
      <c r="AI14" s="27" t="str">
        <f t="shared" si="3"/>
        <v>Home Injury Control Screening Services</v>
      </c>
      <c r="AK14" s="27">
        <f t="shared" si="7"/>
        <v>0</v>
      </c>
      <c r="AM14" s="27">
        <f t="shared" si="9"/>
        <v>0</v>
      </c>
      <c r="AN14" s="90" t="str">
        <f t="shared" si="4"/>
        <v xml:space="preserve"> </v>
      </c>
    </row>
    <row r="15" spans="1:255" ht="15" customHeight="1">
      <c r="A15" s="27" t="s">
        <v>325</v>
      </c>
      <c r="B15" s="846"/>
      <c r="C15" s="846"/>
      <c r="D15" s="303">
        <f t="shared" si="5"/>
        <v>0</v>
      </c>
      <c r="E15" s="678"/>
      <c r="F15" s="233"/>
      <c r="G15" s="367"/>
      <c r="H15" s="253">
        <f t="shared" si="8"/>
        <v>0</v>
      </c>
      <c r="I15" s="374"/>
      <c r="J15" s="374"/>
      <c r="K15" s="374"/>
      <c r="L15" s="253">
        <f t="shared" si="0"/>
        <v>0</v>
      </c>
      <c r="M15" s="633"/>
      <c r="N15" s="556"/>
      <c r="O15" s="470">
        <f t="shared" si="6"/>
        <v>0</v>
      </c>
      <c r="P15" s="407">
        <f t="shared" si="1"/>
        <v>0</v>
      </c>
      <c r="Q15" s="305">
        <f t="shared" si="2"/>
        <v>0</v>
      </c>
      <c r="R15" s="279"/>
      <c r="S15" s="217"/>
      <c r="T15" s="55"/>
      <c r="U15" s="54"/>
      <c r="V15" s="139" t="s">
        <v>8</v>
      </c>
      <c r="W15" s="54"/>
      <c r="X15" s="54"/>
      <c r="Y15" s="54"/>
      <c r="Z15" s="55"/>
      <c r="AA15" s="55"/>
      <c r="AB15" s="55"/>
      <c r="AC15" s="55"/>
      <c r="AD15" s="55"/>
      <c r="AE15" s="55"/>
      <c r="AF15" s="142" t="s">
        <v>62</v>
      </c>
      <c r="AI15" s="27" t="str">
        <f t="shared" si="3"/>
        <v>Home Injury Control Educational Services</v>
      </c>
      <c r="AK15" s="27">
        <f t="shared" si="7"/>
        <v>0</v>
      </c>
      <c r="AM15" s="27">
        <f t="shared" si="9"/>
        <v>0</v>
      </c>
      <c r="AN15" s="90" t="str">
        <f t="shared" si="4"/>
        <v xml:space="preserve"> </v>
      </c>
    </row>
    <row r="16" spans="1:255" ht="15" customHeight="1">
      <c r="A16" s="27" t="s">
        <v>243</v>
      </c>
      <c r="B16" s="846"/>
      <c r="C16" s="846"/>
      <c r="D16" s="303">
        <f t="shared" si="5"/>
        <v>0</v>
      </c>
      <c r="E16" s="678"/>
      <c r="F16" s="234"/>
      <c r="G16" s="385"/>
      <c r="H16" s="253">
        <f t="shared" si="8"/>
        <v>0</v>
      </c>
      <c r="I16" s="232"/>
      <c r="J16" s="232"/>
      <c r="K16" s="232"/>
      <c r="L16" s="253">
        <f t="shared" si="0"/>
        <v>0</v>
      </c>
      <c r="M16" s="492"/>
      <c r="N16" s="493"/>
      <c r="O16" s="470">
        <f t="shared" si="6"/>
        <v>0</v>
      </c>
      <c r="P16" s="407">
        <f t="shared" si="1"/>
        <v>0</v>
      </c>
      <c r="Q16" s="305">
        <f t="shared" si="2"/>
        <v>0</v>
      </c>
      <c r="R16" s="239"/>
      <c r="S16" s="4"/>
      <c r="T16" s="55"/>
      <c r="U16" s="55"/>
      <c r="V16" s="55"/>
      <c r="W16" s="55"/>
      <c r="X16" s="55"/>
      <c r="Y16" s="55"/>
      <c r="Z16" s="55"/>
      <c r="AA16" s="55"/>
      <c r="AB16" s="55"/>
      <c r="AC16" s="54" t="s">
        <v>31</v>
      </c>
      <c r="AD16" s="55"/>
      <c r="AE16" s="55"/>
      <c r="AF16" s="142">
        <f>IF(X35=0,0,X38/X35)</f>
        <v>0</v>
      </c>
      <c r="AI16" s="27" t="str">
        <f t="shared" si="3"/>
        <v>Coordination of Community Mental Health Services</v>
      </c>
      <c r="AK16" s="27">
        <f t="shared" si="7"/>
        <v>0</v>
      </c>
      <c r="AM16" s="27">
        <f t="shared" si="9"/>
        <v>0</v>
      </c>
      <c r="AN16" s="90" t="str">
        <f t="shared" si="4"/>
        <v xml:space="preserve"> </v>
      </c>
    </row>
    <row r="17" spans="1:40" ht="15" customHeight="1">
      <c r="A17" s="27" t="s">
        <v>326</v>
      </c>
      <c r="B17" s="846"/>
      <c r="C17" s="846"/>
      <c r="D17" s="303">
        <f t="shared" si="5"/>
        <v>0</v>
      </c>
      <c r="E17" s="678"/>
      <c r="F17" s="234"/>
      <c r="G17" s="385"/>
      <c r="H17" s="253">
        <f t="shared" si="8"/>
        <v>0</v>
      </c>
      <c r="I17" s="232"/>
      <c r="J17" s="232"/>
      <c r="K17" s="232"/>
      <c r="L17" s="253">
        <f t="shared" si="0"/>
        <v>0</v>
      </c>
      <c r="M17" s="492"/>
      <c r="N17" s="493"/>
      <c r="O17" s="470">
        <f t="shared" si="6"/>
        <v>0</v>
      </c>
      <c r="P17" s="407">
        <f t="shared" si="1"/>
        <v>0</v>
      </c>
      <c r="Q17" s="305">
        <f t="shared" si="2"/>
        <v>0</v>
      </c>
      <c r="R17" s="239"/>
      <c r="T17" s="55"/>
      <c r="U17" s="54" t="s">
        <v>41</v>
      </c>
      <c r="V17" s="54"/>
      <c r="W17" s="55"/>
      <c r="X17" s="54" t="s">
        <v>42</v>
      </c>
      <c r="Y17" s="54"/>
      <c r="Z17" s="55"/>
      <c r="AA17" s="55"/>
      <c r="AB17" s="55"/>
      <c r="AC17" s="55"/>
      <c r="AD17" s="55"/>
      <c r="AE17" s="55"/>
      <c r="AF17" s="142"/>
      <c r="AI17" s="27" t="str">
        <f t="shared" si="3"/>
        <v>Provision of Educational Activities for Prevention of Depression</v>
      </c>
      <c r="AK17" s="27">
        <f t="shared" si="7"/>
        <v>0</v>
      </c>
      <c r="AM17" s="27">
        <f t="shared" si="9"/>
        <v>0</v>
      </c>
      <c r="AN17" s="90" t="str">
        <f t="shared" si="4"/>
        <v xml:space="preserve"> </v>
      </c>
    </row>
    <row r="18" spans="1:40" ht="15" customHeight="1">
      <c r="A18" s="216" t="s">
        <v>374</v>
      </c>
      <c r="B18" s="848"/>
      <c r="C18" s="848"/>
      <c r="D18" s="303">
        <f t="shared" si="5"/>
        <v>0</v>
      </c>
      <c r="E18" s="679"/>
      <c r="F18" s="234"/>
      <c r="G18" s="385"/>
      <c r="H18" s="253">
        <f t="shared" si="8"/>
        <v>0</v>
      </c>
      <c r="I18" s="232"/>
      <c r="J18" s="232"/>
      <c r="K18" s="232"/>
      <c r="L18" s="253">
        <f t="shared" si="0"/>
        <v>0</v>
      </c>
      <c r="M18" s="492"/>
      <c r="N18" s="493"/>
      <c r="O18" s="470">
        <f t="shared" si="6"/>
        <v>0</v>
      </c>
      <c r="P18" s="407">
        <f t="shared" si="1"/>
        <v>0</v>
      </c>
      <c r="Q18" s="305">
        <f t="shared" si="2"/>
        <v>0</v>
      </c>
      <c r="R18" s="239"/>
      <c r="T18" s="55"/>
      <c r="U18" s="141" t="str">
        <f>SCHEDAAA!I19</f>
        <v>Agency Name</v>
      </c>
      <c r="V18" s="54"/>
      <c r="W18" s="55"/>
      <c r="X18" s="54" t="str">
        <f>SCHEDAAA!L19</f>
        <v>Agency Name</v>
      </c>
      <c r="Y18" s="54"/>
      <c r="Z18" s="55"/>
      <c r="AA18" s="55"/>
      <c r="AB18" s="55"/>
      <c r="AC18" s="54" t="s">
        <v>224</v>
      </c>
      <c r="AD18" s="55"/>
      <c r="AE18" s="55"/>
      <c r="AF18" s="145">
        <f>SUM(AF12:AF16)</f>
        <v>0</v>
      </c>
      <c r="AI18" s="27" t="str">
        <f t="shared" si="3"/>
        <v>Educ.Prog.on Availability/ Benefits/ Preventive Health Services</v>
      </c>
      <c r="AK18" s="27">
        <f t="shared" si="7"/>
        <v>0</v>
      </c>
      <c r="AM18" s="27">
        <f t="shared" si="9"/>
        <v>0</v>
      </c>
      <c r="AN18" s="90" t="str">
        <f t="shared" si="4"/>
        <v xml:space="preserve"> </v>
      </c>
    </row>
    <row r="19" spans="1:40" ht="15" customHeight="1">
      <c r="A19" s="27" t="s">
        <v>244</v>
      </c>
      <c r="B19" s="848"/>
      <c r="C19" s="848"/>
      <c r="D19" s="303">
        <f t="shared" si="5"/>
        <v>0</v>
      </c>
      <c r="E19" s="679"/>
      <c r="F19" s="234"/>
      <c r="G19" s="385"/>
      <c r="H19" s="253">
        <f t="shared" si="8"/>
        <v>0</v>
      </c>
      <c r="I19" s="232"/>
      <c r="J19" s="232"/>
      <c r="K19" s="232"/>
      <c r="L19" s="253">
        <f t="shared" si="0"/>
        <v>0</v>
      </c>
      <c r="M19" s="492"/>
      <c r="N19" s="493"/>
      <c r="O19" s="470">
        <f t="shared" si="6"/>
        <v>0</v>
      </c>
      <c r="P19" s="407">
        <f t="shared" si="1"/>
        <v>0</v>
      </c>
      <c r="Q19" s="305">
        <f t="shared" si="2"/>
        <v>0</v>
      </c>
      <c r="R19" s="239"/>
      <c r="T19" s="55"/>
      <c r="U19" s="141" t="str">
        <f>SCHEDAAA!I20</f>
        <v>Street Address</v>
      </c>
      <c r="V19" s="54"/>
      <c r="W19" s="55"/>
      <c r="X19" s="54" t="str">
        <f>SCHEDAAA!L20</f>
        <v>Street Address</v>
      </c>
      <c r="Y19" s="54"/>
      <c r="Z19" s="55"/>
      <c r="AA19" s="55"/>
      <c r="AB19" s="55"/>
      <c r="AC19" s="55"/>
      <c r="AD19" s="55"/>
      <c r="AE19" s="55"/>
      <c r="AF19" s="142"/>
      <c r="AI19" s="27" t="str">
        <f t="shared" si="3"/>
        <v>Information-Age Related Disorders</v>
      </c>
      <c r="AK19" s="27">
        <f t="shared" si="7"/>
        <v>0</v>
      </c>
      <c r="AM19" s="27">
        <f t="shared" si="9"/>
        <v>0</v>
      </c>
      <c r="AN19" s="90" t="str">
        <f t="shared" si="4"/>
        <v xml:space="preserve"> </v>
      </c>
    </row>
    <row r="20" spans="1:40" ht="15" customHeight="1">
      <c r="A20" s="27" t="s">
        <v>375</v>
      </c>
      <c r="B20" s="234"/>
      <c r="C20" s="234"/>
      <c r="D20" s="303">
        <f t="shared" si="5"/>
        <v>0</v>
      </c>
      <c r="E20" s="232"/>
      <c r="F20" s="234"/>
      <c r="G20" s="385"/>
      <c r="H20" s="253">
        <f t="shared" si="8"/>
        <v>0</v>
      </c>
      <c r="I20" s="232"/>
      <c r="J20" s="232"/>
      <c r="K20" s="232"/>
      <c r="L20" s="253">
        <f t="shared" si="0"/>
        <v>0</v>
      </c>
      <c r="M20" s="492"/>
      <c r="N20" s="493"/>
      <c r="O20" s="470">
        <f t="shared" si="6"/>
        <v>0</v>
      </c>
      <c r="P20" s="407">
        <f t="shared" si="1"/>
        <v>0</v>
      </c>
      <c r="Q20" s="305">
        <f t="shared" si="2"/>
        <v>0</v>
      </c>
      <c r="R20" s="239"/>
      <c r="T20" s="55"/>
      <c r="U20" s="141" t="str">
        <f>SCHEDAAA!I21</f>
        <v>City,  KS   Zip Code</v>
      </c>
      <c r="V20" s="54"/>
      <c r="W20" s="55"/>
      <c r="X20" s="54" t="str">
        <f>SCHEDAAA!L21</f>
        <v>City,  KS   Zip Code</v>
      </c>
      <c r="Y20" s="54"/>
      <c r="Z20" s="55"/>
      <c r="AA20" s="55"/>
      <c r="AB20" s="55"/>
      <c r="AC20" s="55" t="s">
        <v>541</v>
      </c>
      <c r="AD20" s="55"/>
      <c r="AE20" s="55"/>
      <c r="AF20" s="144">
        <f>+L22</f>
        <v>0</v>
      </c>
      <c r="AI20" s="27" t="str">
        <f t="shared" si="3"/>
        <v xml:space="preserve">Counseling Regarding Social Services &amp; follow-up Sevices </v>
      </c>
      <c r="AK20" s="27">
        <f t="shared" si="7"/>
        <v>0</v>
      </c>
      <c r="AM20" s="27">
        <f t="shared" si="9"/>
        <v>0</v>
      </c>
      <c r="AN20" s="90" t="str">
        <f t="shared" si="4"/>
        <v xml:space="preserve"> </v>
      </c>
    </row>
    <row r="21" spans="1:40" ht="15" customHeight="1" thickBot="1">
      <c r="B21" s="848"/>
      <c r="C21" s="848"/>
      <c r="D21" s="303">
        <f t="shared" si="5"/>
        <v>0</v>
      </c>
      <c r="E21" s="679"/>
      <c r="F21" s="234"/>
      <c r="G21" s="385"/>
      <c r="H21" s="253">
        <f t="shared" si="8"/>
        <v>0</v>
      </c>
      <c r="I21" s="232"/>
      <c r="J21" s="232"/>
      <c r="K21" s="232"/>
      <c r="L21" s="253">
        <f t="shared" si="0"/>
        <v>0</v>
      </c>
      <c r="M21" s="492"/>
      <c r="N21" s="493"/>
      <c r="O21" s="470">
        <f t="shared" si="6"/>
        <v>0</v>
      </c>
      <c r="P21" s="407">
        <f t="shared" si="1"/>
        <v>0</v>
      </c>
      <c r="Q21" s="305">
        <f t="shared" si="2"/>
        <v>0</v>
      </c>
      <c r="R21" s="239"/>
      <c r="T21" s="55"/>
      <c r="U21" s="141"/>
      <c r="V21" s="141"/>
      <c r="W21" s="141"/>
      <c r="X21" s="141"/>
      <c r="Y21" s="54"/>
      <c r="Z21" s="55"/>
      <c r="AA21" s="55"/>
      <c r="AB21" s="55"/>
      <c r="AC21" s="146">
        <f ca="1">NOW()</f>
        <v>45132.370293749998</v>
      </c>
      <c r="AD21" s="55"/>
      <c r="AE21" s="55"/>
      <c r="AF21" s="55"/>
      <c r="AN21" s="90" t="str">
        <f t="shared" si="4"/>
        <v xml:space="preserve"> </v>
      </c>
    </row>
    <row r="22" spans="1:40" ht="15" customHeight="1" thickBot="1">
      <c r="A22" s="27" t="s">
        <v>541</v>
      </c>
      <c r="B22" s="846"/>
      <c r="C22" s="846"/>
      <c r="D22" s="303">
        <f t="shared" si="5"/>
        <v>0</v>
      </c>
      <c r="E22" s="678"/>
      <c r="F22" s="234"/>
      <c r="G22" s="385"/>
      <c r="H22" s="253">
        <f t="shared" si="8"/>
        <v>0</v>
      </c>
      <c r="I22" s="232"/>
      <c r="J22" s="232"/>
      <c r="K22" s="232"/>
      <c r="L22" s="253">
        <f t="shared" si="0"/>
        <v>0</v>
      </c>
      <c r="M22" s="492"/>
      <c r="N22" s="493"/>
      <c r="O22" s="470">
        <f t="shared" si="6"/>
        <v>0</v>
      </c>
      <c r="P22" s="407">
        <f t="shared" si="1"/>
        <v>0</v>
      </c>
      <c r="Q22" s="305">
        <f t="shared" si="2"/>
        <v>0</v>
      </c>
      <c r="R22" s="239"/>
      <c r="T22" s="55"/>
      <c r="U22" s="54"/>
      <c r="V22" s="55"/>
      <c r="W22" s="54"/>
      <c r="X22" s="54"/>
      <c r="Y22" s="54"/>
      <c r="Z22" s="55"/>
      <c r="AA22" s="55"/>
      <c r="AB22" s="55"/>
      <c r="AC22" s="55"/>
      <c r="AD22" s="55"/>
      <c r="AE22" s="55"/>
      <c r="AF22" s="55"/>
      <c r="AI22" s="27" t="str">
        <f>+A22</f>
        <v>Medication Management Education</v>
      </c>
      <c r="AK22" s="27">
        <f t="shared" si="7"/>
        <v>0</v>
      </c>
      <c r="AL22" s="632"/>
      <c r="AM22" s="27">
        <f>+AK22-AL22</f>
        <v>0</v>
      </c>
      <c r="AN22" s="90" t="str">
        <f t="shared" si="4"/>
        <v xml:space="preserve"> </v>
      </c>
    </row>
    <row r="23" spans="1:40" ht="15" customHeight="1">
      <c r="B23" s="846"/>
      <c r="C23" s="846"/>
      <c r="D23" s="303">
        <f t="shared" si="5"/>
        <v>0</v>
      </c>
      <c r="E23" s="678"/>
      <c r="F23" s="234"/>
      <c r="G23" s="385"/>
      <c r="H23" s="253">
        <f t="shared" si="8"/>
        <v>0</v>
      </c>
      <c r="I23" s="232"/>
      <c r="J23" s="232"/>
      <c r="K23" s="232"/>
      <c r="L23" s="253">
        <f t="shared" si="0"/>
        <v>0</v>
      </c>
      <c r="M23" s="315"/>
      <c r="N23" s="421"/>
      <c r="O23" s="470">
        <f t="shared" si="6"/>
        <v>0</v>
      </c>
      <c r="P23" s="407">
        <f t="shared" si="1"/>
        <v>0</v>
      </c>
      <c r="Q23" s="305">
        <f t="shared" si="2"/>
        <v>0</v>
      </c>
      <c r="R23" s="239"/>
      <c r="T23" s="55"/>
      <c r="U23" s="139" t="s">
        <v>231</v>
      </c>
      <c r="V23" s="139"/>
      <c r="W23" s="139"/>
      <c r="X23" s="139"/>
      <c r="Y23" s="139"/>
      <c r="Z23" s="55"/>
      <c r="AA23" s="55"/>
      <c r="AB23" s="55"/>
      <c r="AC23" s="55"/>
      <c r="AD23" s="55"/>
      <c r="AE23" s="55"/>
      <c r="AF23" s="55"/>
      <c r="AN23" s="90" t="str">
        <f t="shared" si="4"/>
        <v xml:space="preserve"> </v>
      </c>
    </row>
    <row r="24" spans="1:40" ht="15" customHeight="1">
      <c r="A24" s="55"/>
      <c r="B24" s="234"/>
      <c r="C24" s="234"/>
      <c r="D24" s="303">
        <f t="shared" si="5"/>
        <v>0</v>
      </c>
      <c r="E24" s="402"/>
      <c r="F24" s="276"/>
      <c r="G24" s="543"/>
      <c r="H24" s="253">
        <f t="shared" si="8"/>
        <v>0</v>
      </c>
      <c r="I24" s="402"/>
      <c r="J24" s="402"/>
      <c r="K24" s="402"/>
      <c r="L24" s="253">
        <f t="shared" si="0"/>
        <v>0</v>
      </c>
      <c r="M24" s="423"/>
      <c r="N24" s="467"/>
      <c r="O24" s="470">
        <f t="shared" si="6"/>
        <v>0</v>
      </c>
      <c r="P24" s="407">
        <f t="shared" si="1"/>
        <v>0</v>
      </c>
      <c r="Q24" s="305">
        <f t="shared" si="2"/>
        <v>0</v>
      </c>
      <c r="R24" s="280"/>
      <c r="S24" s="55"/>
      <c r="T24" s="55"/>
      <c r="U24" s="55"/>
      <c r="V24" s="54"/>
      <c r="W24" s="54"/>
      <c r="X24" s="386"/>
      <c r="Y24" s="54"/>
      <c r="Z24" s="55"/>
      <c r="AA24" s="55"/>
      <c r="AB24" s="55"/>
      <c r="AC24" s="55"/>
      <c r="AD24" s="55"/>
      <c r="AE24" s="55"/>
      <c r="AF24" s="55"/>
      <c r="AN24" s="90" t="str">
        <f t="shared" si="4"/>
        <v xml:space="preserve"> </v>
      </c>
    </row>
    <row r="25" spans="1:40" ht="15" customHeight="1">
      <c r="A25" s="55"/>
      <c r="B25" s="234"/>
      <c r="C25" s="234"/>
      <c r="D25" s="303">
        <f t="shared" si="5"/>
        <v>0</v>
      </c>
      <c r="E25" s="402"/>
      <c r="F25" s="276"/>
      <c r="G25" s="543"/>
      <c r="H25" s="253">
        <f t="shared" si="8"/>
        <v>0</v>
      </c>
      <c r="I25" s="402"/>
      <c r="J25" s="402"/>
      <c r="K25" s="402"/>
      <c r="L25" s="253">
        <f t="shared" si="0"/>
        <v>0</v>
      </c>
      <c r="M25" s="423"/>
      <c r="N25" s="467"/>
      <c r="O25" s="470">
        <f t="shared" si="6"/>
        <v>0</v>
      </c>
      <c r="P25" s="407">
        <f t="shared" si="1"/>
        <v>0</v>
      </c>
      <c r="Q25" s="305">
        <f t="shared" si="2"/>
        <v>0</v>
      </c>
      <c r="R25" s="280"/>
      <c r="S25" s="55"/>
      <c r="T25" s="55"/>
      <c r="U25" s="54" t="s">
        <v>210</v>
      </c>
      <c r="V25" s="54"/>
      <c r="W25" s="54"/>
      <c r="X25" s="386">
        <f>C30</f>
        <v>0</v>
      </c>
      <c r="Y25" s="55"/>
      <c r="Z25" s="55"/>
      <c r="AA25" s="55"/>
      <c r="AB25" s="55"/>
      <c r="AC25" s="55"/>
      <c r="AD25" s="55"/>
      <c r="AE25" s="55"/>
      <c r="AF25" s="55"/>
      <c r="AN25" s="90" t="str">
        <f t="shared" si="4"/>
        <v xml:space="preserve"> </v>
      </c>
    </row>
    <row r="26" spans="1:40" ht="15" customHeight="1">
      <c r="A26" s="55"/>
      <c r="B26" s="276"/>
      <c r="C26" s="276"/>
      <c r="D26" s="303">
        <f t="shared" si="5"/>
        <v>0</v>
      </c>
      <c r="E26" s="402"/>
      <c r="F26" s="276"/>
      <c r="G26" s="543"/>
      <c r="H26" s="253">
        <f t="shared" si="8"/>
        <v>0</v>
      </c>
      <c r="I26" s="402"/>
      <c r="J26" s="402"/>
      <c r="K26" s="402"/>
      <c r="L26" s="253">
        <f t="shared" si="0"/>
        <v>0</v>
      </c>
      <c r="M26" s="423"/>
      <c r="N26" s="467"/>
      <c r="O26" s="470">
        <f t="shared" si="6"/>
        <v>0</v>
      </c>
      <c r="P26" s="407">
        <f t="shared" si="1"/>
        <v>0</v>
      </c>
      <c r="Q26" s="305">
        <f t="shared" si="2"/>
        <v>0</v>
      </c>
      <c r="R26" s="280"/>
      <c r="S26" s="55"/>
      <c r="T26" s="55"/>
      <c r="U26" s="141" t="s">
        <v>62</v>
      </c>
      <c r="V26" s="54"/>
      <c r="W26" s="54"/>
      <c r="X26" s="386"/>
      <c r="Y26" s="55"/>
      <c r="Z26" s="55"/>
      <c r="AA26" s="55"/>
      <c r="AB26" s="55"/>
      <c r="AC26" s="55"/>
      <c r="AD26" s="55"/>
      <c r="AE26" s="55"/>
      <c r="AF26" s="55"/>
      <c r="AN26" s="90" t="str">
        <f t="shared" si="4"/>
        <v xml:space="preserve"> </v>
      </c>
    </row>
    <row r="27" spans="1:40" ht="15" customHeight="1">
      <c r="A27" s="55"/>
      <c r="B27" s="276"/>
      <c r="C27" s="276"/>
      <c r="D27" s="303">
        <f t="shared" si="5"/>
        <v>0</v>
      </c>
      <c r="E27" s="402"/>
      <c r="F27" s="276"/>
      <c r="G27" s="543"/>
      <c r="H27" s="253">
        <f t="shared" si="8"/>
        <v>0</v>
      </c>
      <c r="I27" s="402"/>
      <c r="J27" s="402"/>
      <c r="K27" s="402"/>
      <c r="L27" s="253">
        <f t="shared" si="0"/>
        <v>0</v>
      </c>
      <c r="M27" s="423"/>
      <c r="N27" s="467"/>
      <c r="O27" s="470">
        <f t="shared" si="6"/>
        <v>0</v>
      </c>
      <c r="P27" s="407">
        <f t="shared" si="1"/>
        <v>0</v>
      </c>
      <c r="Q27" s="305">
        <f t="shared" si="2"/>
        <v>0</v>
      </c>
      <c r="R27" s="280"/>
      <c r="S27" s="55"/>
      <c r="T27" s="55"/>
      <c r="U27" s="54" t="s">
        <v>232</v>
      </c>
      <c r="V27" s="54"/>
      <c r="W27" s="54"/>
      <c r="X27" s="220">
        <f>E30</f>
        <v>0</v>
      </c>
      <c r="Y27" s="55"/>
      <c r="Z27" s="55"/>
      <c r="AA27" s="55"/>
      <c r="AB27" s="55"/>
      <c r="AC27" s="55"/>
      <c r="AD27" s="55"/>
      <c r="AE27" s="55"/>
      <c r="AF27" s="55"/>
      <c r="AN27" s="90" t="str">
        <f t="shared" si="4"/>
        <v xml:space="preserve"> </v>
      </c>
    </row>
    <row r="28" spans="1:40" ht="15" customHeight="1">
      <c r="A28" s="55"/>
      <c r="B28" s="276"/>
      <c r="C28" s="276"/>
      <c r="D28" s="303">
        <f t="shared" si="5"/>
        <v>0</v>
      </c>
      <c r="E28" s="402"/>
      <c r="F28" s="276"/>
      <c r="G28" s="543"/>
      <c r="H28" s="253">
        <f t="shared" si="8"/>
        <v>0</v>
      </c>
      <c r="I28" s="402"/>
      <c r="J28" s="402"/>
      <c r="K28" s="402"/>
      <c r="L28" s="253">
        <f t="shared" si="0"/>
        <v>0</v>
      </c>
      <c r="M28" s="423"/>
      <c r="N28" s="467"/>
      <c r="O28" s="470">
        <f t="shared" si="6"/>
        <v>0</v>
      </c>
      <c r="P28" s="407">
        <f t="shared" si="1"/>
        <v>0</v>
      </c>
      <c r="Q28" s="305">
        <f t="shared" si="2"/>
        <v>0</v>
      </c>
      <c r="R28" s="280"/>
      <c r="S28" s="55"/>
      <c r="T28" s="55"/>
      <c r="U28" s="141" t="s">
        <v>233</v>
      </c>
      <c r="V28" s="141"/>
      <c r="W28" s="141"/>
      <c r="X28" s="219">
        <f>F30</f>
        <v>0</v>
      </c>
      <c r="Y28" s="141"/>
      <c r="Z28" s="104"/>
      <c r="AA28" s="55"/>
      <c r="AB28" s="55"/>
      <c r="AC28" s="55"/>
      <c r="AD28" s="55"/>
      <c r="AE28" s="55"/>
      <c r="AF28" s="55"/>
      <c r="AN28" s="90" t="str">
        <f t="shared" si="4"/>
        <v xml:space="preserve"> </v>
      </c>
    </row>
    <row r="29" spans="1:40" ht="15" customHeight="1" thickBot="1">
      <c r="A29" s="55"/>
      <c r="B29" s="276"/>
      <c r="C29" s="276"/>
      <c r="D29" s="303">
        <f t="shared" si="5"/>
        <v>0</v>
      </c>
      <c r="E29" s="276"/>
      <c r="F29" s="276"/>
      <c r="G29" s="543"/>
      <c r="H29" s="253">
        <f t="shared" si="8"/>
        <v>0</v>
      </c>
      <c r="I29" s="402"/>
      <c r="J29" s="402"/>
      <c r="K29" s="402"/>
      <c r="L29" s="253">
        <f t="shared" si="0"/>
        <v>0</v>
      </c>
      <c r="M29" s="424"/>
      <c r="N29" s="468"/>
      <c r="O29" s="471">
        <f t="shared" si="6"/>
        <v>0</v>
      </c>
      <c r="P29" s="409">
        <f t="shared" si="1"/>
        <v>0</v>
      </c>
      <c r="Q29" s="306">
        <f t="shared" si="2"/>
        <v>0</v>
      </c>
      <c r="R29" s="280"/>
      <c r="S29" s="138"/>
      <c r="T29" s="55"/>
      <c r="U29" s="141" t="s">
        <v>234</v>
      </c>
      <c r="V29" s="141"/>
      <c r="W29" s="141"/>
      <c r="X29" s="219">
        <f>G30</f>
        <v>0</v>
      </c>
      <c r="Y29" s="141"/>
      <c r="Z29" s="104"/>
      <c r="AA29" s="55"/>
      <c r="AB29" s="55"/>
      <c r="AC29" s="55"/>
      <c r="AD29" s="55"/>
      <c r="AE29" s="55"/>
      <c r="AF29" s="55"/>
      <c r="AN29" s="90" t="str">
        <f t="shared" si="4"/>
        <v xml:space="preserve"> </v>
      </c>
    </row>
    <row r="30" spans="1:40" ht="15" customHeight="1" thickBot="1">
      <c r="A30" s="140" t="s">
        <v>230</v>
      </c>
      <c r="B30" s="274">
        <f>SUM(B8:B29)</f>
        <v>0</v>
      </c>
      <c r="C30" s="274">
        <f>SUM(C8:C29)</f>
        <v>0</v>
      </c>
      <c r="D30" s="274"/>
      <c r="E30" s="274">
        <f>SUM(E8:E29)</f>
        <v>0</v>
      </c>
      <c r="F30" s="274">
        <f t="shared" ref="F30:N30" si="10">SUM(F8:F29)</f>
        <v>0</v>
      </c>
      <c r="G30" s="274">
        <f t="shared" si="10"/>
        <v>0</v>
      </c>
      <c r="H30" s="274">
        <f t="shared" si="10"/>
        <v>0</v>
      </c>
      <c r="I30" s="403">
        <f t="shared" si="10"/>
        <v>0</v>
      </c>
      <c r="J30" s="403">
        <f t="shared" si="10"/>
        <v>0</v>
      </c>
      <c r="K30" s="403">
        <f t="shared" si="10"/>
        <v>0</v>
      </c>
      <c r="L30" s="274">
        <f t="shared" si="10"/>
        <v>0</v>
      </c>
      <c r="M30" s="676">
        <f t="shared" si="10"/>
        <v>0</v>
      </c>
      <c r="N30" s="677">
        <f t="shared" si="10"/>
        <v>0</v>
      </c>
      <c r="O30" s="255"/>
      <c r="P30" s="255"/>
      <c r="Q30" s="255"/>
      <c r="R30" s="255"/>
      <c r="S30" s="255"/>
      <c r="T30" s="55"/>
      <c r="U30" s="141"/>
      <c r="V30" s="141"/>
      <c r="W30" s="141"/>
      <c r="X30" s="219" t="s">
        <v>8</v>
      </c>
      <c r="Y30" s="141"/>
      <c r="Z30" s="104"/>
      <c r="AA30" s="55"/>
      <c r="AB30" s="55"/>
      <c r="AC30" s="55"/>
      <c r="AD30" s="55"/>
      <c r="AE30" s="55"/>
      <c r="AF30" s="55"/>
      <c r="AI30" s="27" t="str">
        <f>+A30</f>
        <v>Total III-D Services</v>
      </c>
      <c r="AK30" s="27">
        <f>+C30</f>
        <v>0</v>
      </c>
      <c r="AL30" s="27">
        <f>SUM(AL11:AL29)</f>
        <v>0</v>
      </c>
      <c r="AM30" s="27">
        <f>+AK30-AL30</f>
        <v>0</v>
      </c>
      <c r="AN30" s="90" t="str">
        <f t="shared" si="4"/>
        <v xml:space="preserve"> </v>
      </c>
    </row>
    <row r="31" spans="1:40" ht="13.5" thickTop="1">
      <c r="A31" s="140"/>
      <c r="B31" s="55"/>
      <c r="C31" s="55"/>
      <c r="D31" s="55"/>
      <c r="E31" s="55"/>
      <c r="F31" s="55"/>
      <c r="G31" s="55"/>
      <c r="H31" s="55"/>
      <c r="I31" s="65"/>
      <c r="J31" s="65"/>
      <c r="K31" s="65"/>
      <c r="L31" s="275"/>
      <c r="M31" s="55"/>
      <c r="N31" s="55"/>
      <c r="O31" s="55"/>
      <c r="P31" s="55"/>
      <c r="Q31" s="55"/>
      <c r="R31" s="55"/>
      <c r="S31" s="55"/>
      <c r="T31" s="55"/>
      <c r="U31" s="141" t="s">
        <v>235</v>
      </c>
      <c r="V31" s="141"/>
      <c r="W31" s="141"/>
      <c r="X31" s="219">
        <f>X25-SUM(X27:X29)</f>
        <v>0</v>
      </c>
      <c r="Y31" s="141"/>
      <c r="Z31" s="104"/>
      <c r="AA31" s="55"/>
      <c r="AB31" s="55"/>
      <c r="AC31" s="55"/>
      <c r="AD31" s="55"/>
      <c r="AE31" s="55"/>
      <c r="AF31" s="55"/>
      <c r="AN31" s="90" t="str">
        <f t="shared" si="4"/>
        <v xml:space="preserve"> </v>
      </c>
    </row>
    <row r="32" spans="1:40">
      <c r="B32" s="55"/>
      <c r="C32" s="55"/>
      <c r="D32" s="55"/>
      <c r="E32" s="55"/>
      <c r="F32" s="55"/>
      <c r="G32" s="55"/>
      <c r="H32" s="55" t="s">
        <v>8</v>
      </c>
      <c r="I32" s="65"/>
      <c r="J32" s="65"/>
      <c r="K32" s="65"/>
      <c r="L32" s="55" t="s">
        <v>8</v>
      </c>
      <c r="M32" s="55"/>
      <c r="N32" s="55"/>
      <c r="O32" s="55"/>
      <c r="P32" s="55"/>
      <c r="Q32" s="55"/>
      <c r="R32" s="55"/>
      <c r="S32" s="55"/>
      <c r="T32" s="55"/>
      <c r="U32" s="141" t="s">
        <v>8</v>
      </c>
      <c r="V32" s="141"/>
      <c r="W32" s="141"/>
      <c r="X32" s="219" t="s">
        <v>8</v>
      </c>
      <c r="Y32" s="141"/>
      <c r="Z32" s="104"/>
      <c r="AA32" s="55"/>
      <c r="AB32" s="55"/>
      <c r="AC32" s="55"/>
      <c r="AD32" s="55"/>
      <c r="AE32" s="55"/>
      <c r="AF32" s="55"/>
      <c r="AN32" s="90" t="str">
        <f t="shared" si="4"/>
        <v xml:space="preserve"> </v>
      </c>
    </row>
    <row r="33" spans="1:32">
      <c r="B33" s="55"/>
      <c r="C33" s="55"/>
      <c r="D33" s="55"/>
      <c r="E33" s="55"/>
      <c r="F33" s="55"/>
      <c r="G33" s="55"/>
      <c r="H33" s="55"/>
      <c r="I33" s="65"/>
      <c r="J33" s="65"/>
      <c r="K33" s="65"/>
      <c r="L33" s="55"/>
      <c r="M33" s="55"/>
      <c r="N33" s="55"/>
      <c r="O33" s="55"/>
      <c r="P33" s="55"/>
      <c r="Q33" s="55"/>
      <c r="R33" s="55"/>
      <c r="S33" s="55"/>
      <c r="T33" s="55"/>
      <c r="U33" s="141" t="s">
        <v>236</v>
      </c>
      <c r="V33" s="141"/>
      <c r="W33" s="141"/>
      <c r="X33" s="219">
        <f>I30</f>
        <v>0</v>
      </c>
      <c r="Y33" s="141"/>
      <c r="Z33" s="104"/>
      <c r="AA33" s="55"/>
      <c r="AB33" s="55"/>
      <c r="AC33" s="55"/>
      <c r="AD33" s="55"/>
      <c r="AE33" s="55"/>
      <c r="AF33" s="55"/>
    </row>
    <row r="34" spans="1:32">
      <c r="A34" s="55"/>
      <c r="B34" s="55"/>
      <c r="C34" s="55"/>
      <c r="D34" s="55"/>
      <c r="E34" s="55"/>
      <c r="F34" s="55"/>
      <c r="G34" s="55"/>
      <c r="H34" s="55"/>
      <c r="I34" s="65"/>
      <c r="J34" s="65"/>
      <c r="K34" s="65"/>
      <c r="L34" s="55"/>
      <c r="M34" s="55"/>
      <c r="N34" s="55"/>
      <c r="O34" s="55"/>
      <c r="P34" s="55"/>
      <c r="Q34" s="55"/>
      <c r="R34" s="55"/>
      <c r="S34" s="55"/>
      <c r="T34" s="55"/>
      <c r="U34" s="141" t="s">
        <v>8</v>
      </c>
      <c r="V34" s="141"/>
      <c r="W34" s="141"/>
      <c r="X34" s="219" t="s">
        <v>8</v>
      </c>
      <c r="Y34" s="141"/>
      <c r="Z34" s="104"/>
      <c r="AA34" s="55"/>
      <c r="AB34" s="55"/>
      <c r="AC34" s="55"/>
      <c r="AD34" s="55"/>
      <c r="AE34" s="55"/>
      <c r="AF34" s="55"/>
    </row>
    <row r="35" spans="1:32">
      <c r="A35" s="889"/>
      <c r="B35" s="55"/>
      <c r="C35" s="55"/>
      <c r="D35" s="55"/>
      <c r="E35" s="55"/>
      <c r="F35" s="55"/>
      <c r="G35" s="55"/>
      <c r="H35" s="55"/>
      <c r="I35" s="65"/>
      <c r="J35" s="65"/>
      <c r="K35" s="65"/>
      <c r="L35" s="55"/>
      <c r="M35" s="55"/>
      <c r="N35" s="55"/>
      <c r="O35" s="55"/>
      <c r="P35" s="55"/>
      <c r="Q35" s="55"/>
      <c r="R35" s="55"/>
      <c r="S35" s="55"/>
      <c r="T35" s="55"/>
      <c r="U35" s="141" t="s">
        <v>237</v>
      </c>
      <c r="V35" s="141"/>
      <c r="W35" s="141"/>
      <c r="X35" s="219">
        <f>X31-X33</f>
        <v>0</v>
      </c>
      <c r="Y35" s="141"/>
      <c r="Z35" s="104"/>
      <c r="AA35" s="55"/>
      <c r="AB35" s="55"/>
      <c r="AC35" s="55"/>
      <c r="AD35" s="55"/>
      <c r="AE35" s="55"/>
      <c r="AF35" s="55"/>
    </row>
    <row r="36" spans="1:32">
      <c r="A36" s="984"/>
      <c r="B36" s="55"/>
      <c r="C36" s="55"/>
      <c r="D36" s="55"/>
      <c r="E36" s="55"/>
      <c r="F36" s="55"/>
      <c r="G36" s="55"/>
      <c r="H36" s="55"/>
      <c r="I36" s="65"/>
      <c r="J36" s="65"/>
      <c r="K36" s="65"/>
      <c r="L36" s="55"/>
      <c r="M36" s="55"/>
      <c r="N36" s="55"/>
      <c r="O36" s="55"/>
      <c r="P36" s="55"/>
      <c r="Q36" s="55"/>
      <c r="R36" s="55"/>
      <c r="S36" s="55"/>
      <c r="T36" s="55"/>
      <c r="U36" s="141"/>
      <c r="V36" s="141"/>
      <c r="W36" s="141"/>
      <c r="X36" s="219"/>
      <c r="Y36" s="141"/>
      <c r="Z36" s="104"/>
      <c r="AA36" s="55"/>
      <c r="AB36" s="55"/>
      <c r="AC36" s="55"/>
      <c r="AD36" s="55"/>
      <c r="AE36" s="55"/>
      <c r="AF36" s="55"/>
    </row>
    <row r="37" spans="1:32">
      <c r="A37" s="146"/>
      <c r="B37" s="55"/>
      <c r="C37" s="55"/>
      <c r="D37" s="55"/>
      <c r="E37" s="55"/>
      <c r="F37" s="55"/>
      <c r="G37" s="55"/>
      <c r="H37" s="55"/>
      <c r="I37" s="65"/>
      <c r="J37" s="65"/>
      <c r="K37" s="65"/>
      <c r="L37" s="55"/>
      <c r="M37" s="55"/>
      <c r="N37" s="55"/>
      <c r="O37" s="55"/>
      <c r="P37" s="55"/>
      <c r="Q37" s="55"/>
      <c r="R37" s="55"/>
      <c r="S37" s="55"/>
      <c r="T37" s="55"/>
      <c r="U37" t="s">
        <v>371</v>
      </c>
      <c r="X37" s="27">
        <f>J30+K30</f>
        <v>0</v>
      </c>
      <c r="Y37" s="810"/>
      <c r="Z37" s="104"/>
      <c r="AA37" s="55"/>
      <c r="AB37" s="55"/>
      <c r="AC37" s="55"/>
      <c r="AD37" s="55"/>
      <c r="AE37" s="55"/>
      <c r="AF37" s="55"/>
    </row>
    <row r="38" spans="1:32">
      <c r="A38" s="55"/>
      <c r="B38" s="55"/>
      <c r="C38" s="55"/>
      <c r="D38" s="55"/>
      <c r="E38" s="55"/>
      <c r="F38" s="55"/>
      <c r="G38" s="55"/>
      <c r="H38" s="55"/>
      <c r="I38" s="65"/>
      <c r="J38" s="65"/>
      <c r="K38" s="65"/>
      <c r="L38" s="55"/>
      <c r="M38" s="55"/>
      <c r="N38" s="55"/>
      <c r="O38" s="55"/>
      <c r="P38" s="55"/>
      <c r="Q38" s="55"/>
      <c r="R38" s="55"/>
      <c r="S38" s="55"/>
      <c r="T38" s="55"/>
      <c r="U38" s="141" t="s">
        <v>461</v>
      </c>
      <c r="V38" s="141"/>
      <c r="W38" s="141"/>
      <c r="X38" s="335">
        <f>X35-X37</f>
        <v>0</v>
      </c>
      <c r="Y38" s="141"/>
      <c r="Z38" s="104"/>
      <c r="AA38" s="55"/>
      <c r="AB38" s="55"/>
      <c r="AC38" s="55"/>
      <c r="AD38" s="55"/>
      <c r="AE38" s="55"/>
      <c r="AF38" s="55"/>
    </row>
    <row r="39" spans="1:3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141"/>
      <c r="V39" s="141"/>
      <c r="W39" s="141"/>
      <c r="X39" s="335"/>
      <c r="Y39" s="147"/>
      <c r="Z39" s="147"/>
      <c r="AA39" s="55"/>
      <c r="AB39" s="55"/>
      <c r="AC39" s="55"/>
      <c r="AD39" s="55"/>
      <c r="AE39" s="55"/>
      <c r="AF39" s="55"/>
    </row>
    <row r="40" spans="1:3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147" t="s">
        <v>212</v>
      </c>
      <c r="V40" s="147"/>
      <c r="W40" s="147"/>
      <c r="X40" s="147"/>
      <c r="AA40" s="55"/>
      <c r="AB40" s="55"/>
      <c r="AC40" s="55"/>
      <c r="AD40" s="55"/>
      <c r="AE40" s="55"/>
      <c r="AF40" s="55"/>
    </row>
    <row r="41" spans="1:3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147" t="s">
        <v>534</v>
      </c>
      <c r="V41" s="147"/>
      <c r="W41" s="686" t="str">
        <f>IIIB!Y47</f>
        <v>FY 2022</v>
      </c>
      <c r="X41" s="148">
        <f>+VERMTCH!G78</f>
        <v>0</v>
      </c>
      <c r="Y41" s="147"/>
      <c r="Z41" s="147"/>
      <c r="AA41" s="55"/>
      <c r="AB41" s="55"/>
      <c r="AC41" s="55"/>
      <c r="AD41" s="55"/>
      <c r="AE41" s="55"/>
      <c r="AF41" s="55"/>
    </row>
    <row r="42" spans="1:3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147" t="s">
        <v>535</v>
      </c>
      <c r="V42" s="147"/>
      <c r="W42" s="686" t="str">
        <f>IIIB!Y48</f>
        <v>FY 2023</v>
      </c>
      <c r="X42" s="148">
        <f>IF(VERMTCH!G81&lt;VERMTCH!G78+VERMTCH!G79,VERMTCH!G81,VERMTCH!G79)</f>
        <v>0</v>
      </c>
      <c r="Y42" s="147"/>
      <c r="Z42" s="147"/>
      <c r="AA42" s="55"/>
      <c r="AB42" s="55"/>
      <c r="AC42" s="55"/>
      <c r="AD42" s="55"/>
      <c r="AE42" s="55"/>
      <c r="AF42" s="55"/>
    </row>
    <row r="43" spans="1:3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141" t="s">
        <v>536</v>
      </c>
      <c r="V43" s="141"/>
      <c r="W43" s="686" t="str">
        <f>IIIB!Y49</f>
        <v>FY 2024</v>
      </c>
      <c r="X43" s="148">
        <f>IF(VERMTCH!G87&lt;VERMTCH!G85,VERMTCH!G87,VERMTCH!G85)</f>
        <v>0</v>
      </c>
      <c r="AA43" s="55"/>
      <c r="AB43" s="55"/>
      <c r="AC43" s="55"/>
      <c r="AD43" s="55"/>
      <c r="AE43" s="55"/>
      <c r="AF43" s="55"/>
    </row>
    <row r="44" spans="1:3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363"/>
      <c r="W44" s="686" t="str">
        <f>IIIB!Y50</f>
        <v>FY 2024</v>
      </c>
      <c r="X44" s="148">
        <f>IF(VERMTCH!G91&lt;0,0,VERMTCH!G91)</f>
        <v>0</v>
      </c>
      <c r="AA44" s="55"/>
      <c r="AB44" s="55"/>
      <c r="AC44" s="55"/>
      <c r="AD44" s="55"/>
      <c r="AE44" s="55"/>
      <c r="AF44" s="55"/>
    </row>
    <row r="45" spans="1:3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AA45" s="55"/>
      <c r="AB45" s="55"/>
      <c r="AC45" s="55"/>
      <c r="AD45" s="55"/>
      <c r="AE45" s="55"/>
      <c r="AF45" s="55"/>
    </row>
    <row r="46" spans="1:3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147"/>
      <c r="V46" s="147"/>
      <c r="W46" s="42"/>
      <c r="X46" s="148"/>
      <c r="Y46" s="149">
        <f>SUM(X41:X45)</f>
        <v>0</v>
      </c>
      <c r="Z46" s="141" t="s">
        <v>238</v>
      </c>
      <c r="AA46" s="55"/>
      <c r="AB46" s="55"/>
      <c r="AC46" s="55"/>
      <c r="AD46" s="55"/>
      <c r="AE46" s="55"/>
      <c r="AF46" s="55"/>
    </row>
    <row r="47" spans="1:32">
      <c r="U47" t="s">
        <v>217</v>
      </c>
      <c r="V47" s="338">
        <f>+C30</f>
        <v>0</v>
      </c>
      <c r="W47" s="42"/>
      <c r="X47" s="148"/>
      <c r="Y47" s="147"/>
      <c r="Z47" s="147"/>
    </row>
    <row r="48" spans="1:32">
      <c r="U48" s="141"/>
      <c r="V48" s="141"/>
      <c r="W48" s="42"/>
      <c r="X48" s="148"/>
    </row>
    <row r="49" spans="21:26">
      <c r="V49" s="389" t="s">
        <v>59</v>
      </c>
      <c r="W49" s="42" t="s">
        <v>218</v>
      </c>
      <c r="X49" s="148"/>
    </row>
    <row r="50" spans="21:26">
      <c r="U50" s="147" t="s">
        <v>541</v>
      </c>
      <c r="V50" s="23">
        <f>+L22</f>
        <v>0</v>
      </c>
      <c r="W50" s="23">
        <f>+C22</f>
        <v>0</v>
      </c>
      <c r="Y50" s="26"/>
      <c r="Z50" s="40"/>
    </row>
    <row r="51" spans="21:26">
      <c r="U51" t="s">
        <v>542</v>
      </c>
      <c r="V51" s="23">
        <f>+L30-L22</f>
        <v>0</v>
      </c>
      <c r="W51" s="23">
        <f>+C30-C22</f>
        <v>0</v>
      </c>
      <c r="X51" s="26"/>
      <c r="Y51" s="26"/>
      <c r="Z51" s="40"/>
    </row>
    <row r="52" spans="21:26">
      <c r="U52" s="27" t="s">
        <v>165</v>
      </c>
      <c r="V52" s="23">
        <f>+V51+V50</f>
        <v>0</v>
      </c>
      <c r="W52" s="23">
        <f>+W51+W50</f>
        <v>0</v>
      </c>
      <c r="X52" s="26"/>
      <c r="Y52" s="26"/>
      <c r="Z52" s="40"/>
    </row>
    <row r="53" spans="21:26">
      <c r="U53"/>
      <c r="V53" s="336"/>
      <c r="W53" s="26"/>
      <c r="X53" s="26"/>
      <c r="Y53" s="26"/>
      <c r="Z53" s="40"/>
    </row>
    <row r="54" spans="21:26">
      <c r="W54" s="26"/>
      <c r="X54" s="26"/>
      <c r="Y54" s="26"/>
      <c r="Z54" s="40"/>
    </row>
    <row r="55" spans="21:26">
      <c r="U55" s="26"/>
      <c r="V55" s="26"/>
      <c r="W55" s="26"/>
      <c r="X55" s="26"/>
      <c r="Y55" s="26"/>
      <c r="Z55" s="40"/>
    </row>
    <row r="56" spans="21:26">
      <c r="U56" s="17"/>
      <c r="V56" s="26"/>
      <c r="W56" s="26"/>
      <c r="X56" s="26"/>
      <c r="Y56" s="26"/>
      <c r="Z56" s="40"/>
    </row>
    <row r="57" spans="21:26">
      <c r="U57" s="137"/>
      <c r="V57" s="26"/>
      <c r="W57" s="26"/>
      <c r="X57" s="26"/>
      <c r="Y57" s="26"/>
      <c r="Z57" s="40"/>
    </row>
    <row r="58" spans="21:26">
      <c r="U58" s="26"/>
      <c r="V58" s="26"/>
      <c r="W58" s="26"/>
      <c r="X58" s="26"/>
      <c r="Y58" s="26"/>
      <c r="Z58" s="40"/>
    </row>
    <row r="59" spans="21:26">
      <c r="U59" s="26"/>
      <c r="V59" s="26"/>
      <c r="W59" s="26"/>
      <c r="X59" s="26"/>
      <c r="Y59" s="40"/>
      <c r="Z59" s="40"/>
    </row>
    <row r="60" spans="21:26">
      <c r="U60" s="40"/>
      <c r="V60" s="40"/>
      <c r="W60" s="40"/>
      <c r="X60" s="40"/>
      <c r="Y60" s="40"/>
      <c r="Z60" s="40"/>
    </row>
    <row r="61" spans="21:26">
      <c r="U61" s="40"/>
      <c r="V61" s="40"/>
      <c r="W61" s="40"/>
      <c r="X61" s="40"/>
      <c r="Y61" s="40"/>
      <c r="Z61" s="40"/>
    </row>
    <row r="62" spans="21:26">
      <c r="U62" s="40"/>
      <c r="V62" s="40"/>
      <c r="W62" s="40"/>
      <c r="X62" s="40"/>
      <c r="Y62" s="40"/>
      <c r="Z62" s="40"/>
    </row>
    <row r="63" spans="21:26">
      <c r="U63" s="40"/>
      <c r="V63" s="40"/>
      <c r="W63" s="40"/>
      <c r="X63" s="40"/>
      <c r="Y63" s="40"/>
      <c r="Z63" s="40"/>
    </row>
    <row r="64" spans="21:26">
      <c r="U64" s="40"/>
      <c r="V64" s="40"/>
      <c r="W64" s="40"/>
      <c r="X64" s="40"/>
      <c r="Y64" s="40"/>
      <c r="Z64" s="40"/>
    </row>
    <row r="65" spans="21:26">
      <c r="U65" s="40"/>
      <c r="V65" s="40"/>
      <c r="W65" s="40"/>
      <c r="X65" s="40"/>
      <c r="Y65" s="40"/>
      <c r="Z65" s="40"/>
    </row>
    <row r="66" spans="21:26">
      <c r="U66" s="40"/>
      <c r="V66" s="40"/>
      <c r="W66" s="40"/>
      <c r="X66" s="40"/>
      <c r="Y66" s="40"/>
      <c r="Z66" s="40"/>
    </row>
    <row r="67" spans="21:26">
      <c r="U67" s="40"/>
      <c r="V67" s="40"/>
      <c r="W67" s="40"/>
      <c r="X67" s="40"/>
      <c r="Y67" s="40"/>
      <c r="Z67" s="40"/>
    </row>
    <row r="68" spans="21:26">
      <c r="U68" s="40"/>
      <c r="V68" s="40"/>
      <c r="W68" s="40"/>
      <c r="X68" s="40"/>
      <c r="Y68" s="40"/>
      <c r="Z68" s="40"/>
    </row>
    <row r="69" spans="21:26">
      <c r="U69" s="40"/>
      <c r="V69" s="40"/>
      <c r="W69" s="40"/>
      <c r="X69" s="40"/>
      <c r="Y69" s="40"/>
      <c r="Z69" s="40"/>
    </row>
    <row r="70" spans="21:26">
      <c r="U70" s="40"/>
      <c r="V70" s="40"/>
      <c r="W70" s="40"/>
      <c r="X70" s="40"/>
      <c r="Y70" s="40"/>
      <c r="Z70" s="40"/>
    </row>
    <row r="71" spans="21:26">
      <c r="U71" s="40"/>
      <c r="V71" s="40"/>
      <c r="W71" s="40"/>
      <c r="X71" s="40"/>
      <c r="Y71" s="40"/>
      <c r="Z71" s="40"/>
    </row>
    <row r="72" spans="21:26">
      <c r="U72" s="40"/>
      <c r="V72" s="40"/>
      <c r="W72" s="40"/>
      <c r="X72" s="40"/>
      <c r="Y72" s="40"/>
      <c r="Z72" s="40"/>
    </row>
    <row r="73" spans="21:26">
      <c r="U73" s="40"/>
      <c r="V73" s="40"/>
      <c r="W73" s="40"/>
      <c r="X73" s="40"/>
      <c r="Y73" s="40"/>
      <c r="Z73" s="40"/>
    </row>
    <row r="74" spans="21:26">
      <c r="U74" s="40"/>
      <c r="V74" s="40"/>
      <c r="W74" s="40"/>
      <c r="X74" s="40"/>
      <c r="Y74" s="40"/>
      <c r="Z74" s="40"/>
    </row>
    <row r="75" spans="21:26">
      <c r="U75" s="40"/>
      <c r="V75" s="40"/>
      <c r="W75" s="40"/>
      <c r="X75" s="40"/>
      <c r="Y75" s="40"/>
      <c r="Z75" s="40"/>
    </row>
    <row r="76" spans="21:26">
      <c r="U76" s="40"/>
      <c r="V76" s="40"/>
      <c r="W76" s="40"/>
      <c r="X76" s="40"/>
      <c r="Y76" s="40"/>
      <c r="Z76" s="40"/>
    </row>
    <row r="77" spans="21:26">
      <c r="U77" s="40"/>
      <c r="V77" s="40"/>
      <c r="W77" s="40"/>
      <c r="X77" s="40"/>
      <c r="Y77" s="40"/>
      <c r="Z77" s="40"/>
    </row>
    <row r="78" spans="21:26">
      <c r="U78" s="40"/>
      <c r="V78" s="40"/>
      <c r="W78" s="40"/>
      <c r="X78" s="40"/>
      <c r="Y78" s="40"/>
      <c r="Z78" s="40"/>
    </row>
    <row r="79" spans="21:26">
      <c r="U79" s="40"/>
      <c r="V79" s="40"/>
      <c r="W79" s="40"/>
      <c r="X79" s="40"/>
      <c r="Y79" s="40"/>
      <c r="Z79" s="40"/>
    </row>
    <row r="80" spans="21:26">
      <c r="U80" s="40"/>
      <c r="V80" s="40"/>
      <c r="W80" s="40"/>
      <c r="X80" s="40"/>
    </row>
  </sheetData>
  <mergeCells count="4">
    <mergeCell ref="U4:Z4"/>
    <mergeCell ref="U1:Z1"/>
    <mergeCell ref="U2:Z2"/>
    <mergeCell ref="U3:Z3"/>
  </mergeCells>
  <phoneticPr fontId="10" type="noConversion"/>
  <pageMargins left="0.75" right="0.75" top="1" bottom="1" header="0.5" footer="0.5"/>
  <pageSetup paperSize="5" scale="2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IQ62"/>
  <sheetViews>
    <sheetView showGridLines="0" zoomScale="70" zoomScaleNormal="70" workbookViewId="0">
      <selection activeCell="AC25" sqref="AC25:AC26"/>
    </sheetView>
  </sheetViews>
  <sheetFormatPr defaultColWidth="8.42578125" defaultRowHeight="12.75"/>
  <cols>
    <col min="1" max="1" width="35.5703125" style="27" customWidth="1"/>
    <col min="2" max="2" width="11.140625" style="27" customWidth="1"/>
    <col min="3" max="3" width="13.85546875" style="27" customWidth="1"/>
    <col min="4" max="5" width="13.5703125" style="27" customWidth="1"/>
    <col min="6" max="6" width="35.5703125" style="27" customWidth="1"/>
    <col min="7" max="7" width="15.5703125" style="27" customWidth="1"/>
    <col min="8" max="8" width="15.28515625" style="27" customWidth="1"/>
    <col min="9" max="12" width="13.5703125" style="27" customWidth="1"/>
    <col min="13" max="13" width="11.85546875" style="27" customWidth="1"/>
    <col min="14" max="14" width="9.85546875" style="27" customWidth="1"/>
    <col min="15" max="16" width="13.5703125" style="27" customWidth="1"/>
    <col min="17" max="17" width="8.42578125" style="27" customWidth="1"/>
    <col min="18" max="18" width="9" style="27" customWidth="1"/>
    <col min="19" max="19" width="5.7109375" style="27" customWidth="1"/>
    <col min="20" max="20" width="9.5703125" style="27" customWidth="1"/>
    <col min="21" max="21" width="35.42578125" style="27" customWidth="1"/>
    <col min="22" max="22" width="20.28515625" style="27" customWidth="1"/>
    <col min="23" max="23" width="12.85546875" style="27" customWidth="1"/>
    <col min="24" max="24" width="12.42578125" style="27" customWidth="1"/>
    <col min="25" max="25" width="13.5703125" style="27" customWidth="1"/>
    <col min="26" max="26" width="12.28515625" style="27" customWidth="1"/>
    <col min="27" max="27" width="10.5703125" style="27" customWidth="1"/>
    <col min="28" max="28" width="9.5703125" style="27" customWidth="1"/>
    <col min="29" max="29" width="40.5703125" style="27" customWidth="1"/>
    <col min="30" max="30" width="19.85546875" style="27" customWidth="1"/>
    <col min="31" max="31" width="14.7109375" style="27" customWidth="1"/>
    <col min="32" max="32" width="17.42578125" style="27" customWidth="1"/>
    <col min="33" max="33" width="12.7109375" style="27" customWidth="1"/>
    <col min="34" max="34" width="34.7109375" style="27" hidden="1" customWidth="1"/>
    <col min="35" max="35" width="10.140625" style="27" hidden="1" customWidth="1"/>
    <col min="36" max="36" width="14" style="27" hidden="1" customWidth="1"/>
    <col min="37" max="37" width="11.85546875" style="27" hidden="1" customWidth="1"/>
    <col min="38" max="39" width="8.42578125" style="27" hidden="1" customWidth="1"/>
    <col min="40" max="62" width="8.42578125" style="27" customWidth="1"/>
    <col min="63" max="16384" width="8.42578125" style="27"/>
  </cols>
  <sheetData>
    <row r="1" spans="1:251" ht="16.5" thickBot="1">
      <c r="A1" s="36" t="s">
        <v>383</v>
      </c>
      <c r="B1" s="37"/>
      <c r="C1" s="37"/>
      <c r="D1" s="332"/>
      <c r="F1" s="397" t="s">
        <v>432</v>
      </c>
      <c r="G1" s="37"/>
      <c r="H1" s="37"/>
      <c r="I1" s="37"/>
      <c r="J1" s="37"/>
      <c r="K1" s="612" t="str">
        <f>SCHEDAAA!M6</f>
        <v xml:space="preserve">PSA  </v>
      </c>
      <c r="L1" s="644" t="str">
        <f>SCHEDAAA!N6</f>
        <v>00</v>
      </c>
      <c r="M1" s="4"/>
      <c r="N1" s="4"/>
      <c r="O1" s="692" t="str">
        <f>+SCHEDAAA!$F$1</f>
        <v>Budget Period FY 2024</v>
      </c>
      <c r="P1" s="4"/>
      <c r="Q1" s="4"/>
      <c r="R1" s="4"/>
      <c r="S1" s="4"/>
      <c r="T1" s="4"/>
      <c r="U1" s="1007" t="s">
        <v>554</v>
      </c>
      <c r="V1" s="1007"/>
      <c r="W1" s="1007"/>
      <c r="X1" s="1007"/>
      <c r="Y1" s="1007"/>
      <c r="Z1" s="1007"/>
      <c r="AC1" s="27" t="s">
        <v>413</v>
      </c>
      <c r="AD1" s="37"/>
      <c r="AE1" s="37"/>
    </row>
    <row r="2" spans="1:251" ht="17.25" customHeight="1" thickBot="1">
      <c r="A2" s="643" t="s">
        <v>560</v>
      </c>
      <c r="B2" s="325"/>
      <c r="C2" s="329"/>
      <c r="D2" s="683" t="str">
        <f>+SCHEDAAA!C2</f>
        <v xml:space="preserve"> </v>
      </c>
      <c r="F2" s="398" t="s">
        <v>433</v>
      </c>
      <c r="G2" s="399"/>
      <c r="H2" s="6"/>
      <c r="I2" s="6"/>
      <c r="J2" s="6"/>
      <c r="K2" s="6"/>
      <c r="U2" s="1007" t="s">
        <v>6</v>
      </c>
      <c r="V2" s="1007"/>
      <c r="W2" s="1007"/>
      <c r="X2" s="1007"/>
      <c r="Y2" s="1007"/>
      <c r="Z2" s="1007"/>
      <c r="AC2" s="6" t="s">
        <v>84</v>
      </c>
      <c r="AD2" s="6"/>
      <c r="AE2" s="6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</row>
    <row r="3" spans="1:251" ht="19.5" customHeight="1" thickBot="1">
      <c r="A3" s="331" t="s">
        <v>559</v>
      </c>
      <c r="B3" s="327"/>
      <c r="C3" s="4"/>
      <c r="D3" s="647">
        <f>+SCHEDAAA!C3</f>
        <v>0</v>
      </c>
      <c r="F3" s="400" t="s">
        <v>434</v>
      </c>
      <c r="G3" s="401"/>
      <c r="L3" s="75">
        <f ca="1">NOW()</f>
        <v>45132.370293749998</v>
      </c>
      <c r="M3" s="75"/>
      <c r="N3" s="75"/>
      <c r="O3" s="75"/>
      <c r="P3" s="75"/>
      <c r="Q3" s="75"/>
      <c r="R3" s="75"/>
      <c r="S3" s="75"/>
      <c r="T3" s="75"/>
      <c r="U3" s="1008" t="s">
        <v>430</v>
      </c>
      <c r="V3" s="1008"/>
      <c r="W3" s="1008"/>
      <c r="X3" s="1008"/>
      <c r="Y3" s="1008"/>
      <c r="Z3" s="1008"/>
      <c r="AH3" s="100"/>
      <c r="AI3" s="27" t="s">
        <v>524</v>
      </c>
    </row>
    <row r="4" spans="1:251" ht="16.5" thickBot="1">
      <c r="A4" s="38"/>
      <c r="B4" s="311">
        <v>1</v>
      </c>
      <c r="C4" s="311">
        <v>2</v>
      </c>
      <c r="D4" s="311">
        <v>3</v>
      </c>
      <c r="E4" s="311">
        <v>4</v>
      </c>
      <c r="F4" s="311">
        <v>5</v>
      </c>
      <c r="G4" s="311">
        <v>6</v>
      </c>
      <c r="H4" s="311">
        <v>7</v>
      </c>
      <c r="I4" s="311">
        <v>8</v>
      </c>
      <c r="J4" s="311">
        <v>9</v>
      </c>
      <c r="K4" s="311">
        <v>10</v>
      </c>
      <c r="L4" s="312">
        <v>11</v>
      </c>
      <c r="M4" s="151">
        <v>12</v>
      </c>
      <c r="N4" s="152">
        <v>13</v>
      </c>
      <c r="O4" s="153">
        <v>14</v>
      </c>
      <c r="P4" s="153">
        <v>15</v>
      </c>
      <c r="Q4" s="153">
        <v>16</v>
      </c>
      <c r="R4" s="153">
        <v>17</v>
      </c>
      <c r="S4" s="153">
        <v>18</v>
      </c>
      <c r="U4" s="1009" t="s">
        <v>180</v>
      </c>
      <c r="V4" s="1009"/>
      <c r="W4" s="1009"/>
      <c r="X4" s="1009"/>
      <c r="Y4" s="1009"/>
      <c r="Z4" s="1009"/>
      <c r="AD4" s="604" t="s">
        <v>514</v>
      </c>
      <c r="AE4" t="str">
        <f>SCHEDAAA!E1</f>
        <v>00</v>
      </c>
      <c r="AG4" s="102"/>
      <c r="AH4" s="40"/>
      <c r="AI4" s="46"/>
      <c r="AJ4" s="46" t="s">
        <v>525</v>
      </c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</row>
    <row r="5" spans="1:251">
      <c r="A5" s="63" t="s">
        <v>381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242"/>
      <c r="N5" s="154" t="s">
        <v>342</v>
      </c>
      <c r="O5" s="155" t="s">
        <v>342</v>
      </c>
      <c r="P5" s="155" t="s">
        <v>342</v>
      </c>
      <c r="Q5" s="243" t="s">
        <v>441</v>
      </c>
      <c r="R5" s="277" t="s">
        <v>443</v>
      </c>
      <c r="S5" s="244"/>
      <c r="T5" s="104"/>
      <c r="V5" s="6"/>
      <c r="W5" s="6"/>
      <c r="X5" s="37"/>
      <c r="Y5" s="37"/>
      <c r="AG5" s="102"/>
      <c r="AH5" s="103"/>
      <c r="AI5" s="631"/>
      <c r="AJ5" s="631"/>
      <c r="AK5" s="631" t="s">
        <v>526</v>
      </c>
      <c r="AL5" s="63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>
      <c r="B6" s="124"/>
      <c r="C6" s="124"/>
      <c r="D6" s="318" t="s">
        <v>376</v>
      </c>
      <c r="E6" s="319" t="s">
        <v>239</v>
      </c>
      <c r="F6" s="319" t="s">
        <v>93</v>
      </c>
      <c r="G6" s="319" t="s">
        <v>94</v>
      </c>
      <c r="H6" s="319" t="s">
        <v>95</v>
      </c>
      <c r="I6" s="319" t="s">
        <v>97</v>
      </c>
      <c r="J6" s="319" t="s">
        <v>33</v>
      </c>
      <c r="K6" s="319" t="s">
        <v>49</v>
      </c>
      <c r="L6" s="321" t="s">
        <v>412</v>
      </c>
      <c r="M6" s="245" t="s">
        <v>644</v>
      </c>
      <c r="N6" s="156" t="s">
        <v>385</v>
      </c>
      <c r="O6" s="157" t="s">
        <v>385</v>
      </c>
      <c r="P6" s="157" t="s">
        <v>455</v>
      </c>
      <c r="Q6" s="246" t="s">
        <v>442</v>
      </c>
      <c r="R6" s="278" t="s">
        <v>444</v>
      </c>
      <c r="S6" s="246" t="s">
        <v>346</v>
      </c>
      <c r="T6" s="310"/>
      <c r="U6" s="26" t="str">
        <f>+SCHEDAAA!E81</f>
        <v>#24-00-1E</v>
      </c>
      <c r="V6" s="37"/>
      <c r="W6" s="6"/>
      <c r="X6" s="37"/>
      <c r="Y6" s="604" t="s">
        <v>514</v>
      </c>
      <c r="Z6" s="27" t="str">
        <f>SCHEDAAA!N6</f>
        <v>00</v>
      </c>
      <c r="AC6" t="s">
        <v>14</v>
      </c>
      <c r="AE6" s="92">
        <f>IF(C49=0,0,Y34/Y29)</f>
        <v>0</v>
      </c>
      <c r="AG6" s="105"/>
      <c r="AH6" s="105"/>
      <c r="AI6" s="23"/>
      <c r="AJ6" s="23"/>
      <c r="AK6" s="23"/>
      <c r="AL6" s="23" t="s">
        <v>527</v>
      </c>
    </row>
    <row r="7" spans="1:251" ht="13.5" thickBot="1">
      <c r="A7" s="52" t="s">
        <v>88</v>
      </c>
      <c r="B7" s="319" t="s">
        <v>89</v>
      </c>
      <c r="C7" s="319" t="s">
        <v>90</v>
      </c>
      <c r="D7" s="320" t="s">
        <v>377</v>
      </c>
      <c r="E7" s="320" t="s">
        <v>99</v>
      </c>
      <c r="F7" s="320" t="s">
        <v>99</v>
      </c>
      <c r="G7" s="320" t="s">
        <v>99</v>
      </c>
      <c r="H7" s="320" t="s">
        <v>228</v>
      </c>
      <c r="I7" s="320" t="s">
        <v>102</v>
      </c>
      <c r="J7" s="320" t="s">
        <v>103</v>
      </c>
      <c r="K7" s="320" t="s">
        <v>103</v>
      </c>
      <c r="L7" s="320" t="s">
        <v>104</v>
      </c>
      <c r="M7" s="317" t="s">
        <v>348</v>
      </c>
      <c r="N7" s="427" t="s">
        <v>89</v>
      </c>
      <c r="O7" s="157" t="s">
        <v>386</v>
      </c>
      <c r="P7" s="157" t="s">
        <v>343</v>
      </c>
      <c r="Q7" s="246" t="s">
        <v>343</v>
      </c>
      <c r="R7" s="278" t="s">
        <v>349</v>
      </c>
      <c r="S7" s="246" t="s">
        <v>350</v>
      </c>
      <c r="T7" s="41"/>
      <c r="AE7" s="92" t="s">
        <v>62</v>
      </c>
      <c r="AG7" s="102"/>
      <c r="AH7" s="103" t="str">
        <f t="shared" ref="AH7:AH8" si="0">+A7</f>
        <v>Program Services</v>
      </c>
    </row>
    <row r="8" spans="1:251" ht="20.100000000000001" customHeight="1">
      <c r="A8" s="853" t="s">
        <v>639</v>
      </c>
      <c r="B8" s="855"/>
      <c r="C8" s="855"/>
      <c r="D8" s="303">
        <f t="shared" ref="D8:D19" si="1">IF(B8=0,0,ROUND(C8/B8,2))</f>
        <v>0</v>
      </c>
      <c r="E8" s="231"/>
      <c r="F8" s="231"/>
      <c r="G8" s="231"/>
      <c r="H8" s="252">
        <f t="shared" ref="H8:H19" si="2">+C8-SUM(E8:G8)</f>
        <v>0</v>
      </c>
      <c r="I8" s="231"/>
      <c r="J8" s="231"/>
      <c r="K8" s="231"/>
      <c r="L8" s="260">
        <f t="shared" ref="L8:L19" si="3">+H8-SUM(I8:K8)</f>
        <v>0</v>
      </c>
      <c r="M8" s="433"/>
      <c r="N8" s="313"/>
      <c r="O8" s="459"/>
      <c r="P8" s="798">
        <f t="shared" ref="P8:P19" si="4">IF(O8=0,0,ROUND(O8/N8,2))</f>
        <v>0</v>
      </c>
      <c r="Q8" s="791">
        <f t="shared" ref="Q8:Q19" si="5">IF(AND(N8=0,D8&gt;0),D8,IF(AND(N8=0,D8=0),0,IF(AND(N8&gt;0,D8=0),ROUND(-O8/N8,2),D8-ROUND(O8/N8,2))))</f>
        <v>0</v>
      </c>
      <c r="R8" s="452">
        <f t="shared" ref="R8:R19" si="6">IF(AND(D8=0,Q8=0),0,IF(D8=0,-1,IF(O8=0,1,ROUND(Q8/(O8/N8),2))))</f>
        <v>0</v>
      </c>
      <c r="S8" s="238"/>
      <c r="T8" s="66"/>
      <c r="U8" t="s">
        <v>19</v>
      </c>
      <c r="V8" s="27">
        <f>L49</f>
        <v>0</v>
      </c>
      <c r="Y8" s="672" t="s">
        <v>566</v>
      </c>
      <c r="Z8" s="7"/>
      <c r="AC8" t="s">
        <v>220</v>
      </c>
      <c r="AE8" s="92">
        <f>IF(Y29=0,0,Y31/Y29)</f>
        <v>0</v>
      </c>
      <c r="AG8" s="102"/>
      <c r="AH8" s="103" t="str">
        <f t="shared" si="0"/>
        <v>Assistance (Information and Assistance)</v>
      </c>
      <c r="AI8" s="27">
        <f>+C8</f>
        <v>0</v>
      </c>
      <c r="AK8" s="27">
        <f>+AI8-AJ8</f>
        <v>0</v>
      </c>
      <c r="AL8" s="90" t="str">
        <f t="shared" ref="AL8:AL50" si="7">IF(AI8=0," ",(AJ8/AI8))</f>
        <v xml:space="preserve"> </v>
      </c>
    </row>
    <row r="9" spans="1:251" ht="20.100000000000001" customHeight="1">
      <c r="A9" s="853" t="s">
        <v>640</v>
      </c>
      <c r="B9" s="855"/>
      <c r="C9" s="855"/>
      <c r="D9" s="303">
        <f t="shared" si="1"/>
        <v>0</v>
      </c>
      <c r="E9" s="231"/>
      <c r="F9" s="231"/>
      <c r="G9" s="231"/>
      <c r="H9" s="252">
        <f t="shared" si="2"/>
        <v>0</v>
      </c>
      <c r="I9" s="231"/>
      <c r="J9" s="231"/>
      <c r="K9" s="231"/>
      <c r="L9" s="260">
        <f t="shared" si="3"/>
        <v>0</v>
      </c>
      <c r="M9" s="766"/>
      <c r="N9" s="767"/>
      <c r="O9" s="768"/>
      <c r="P9" s="779">
        <f t="shared" si="4"/>
        <v>0</v>
      </c>
      <c r="Q9" s="407">
        <f t="shared" si="5"/>
        <v>0</v>
      </c>
      <c r="R9" s="792">
        <f t="shared" si="6"/>
        <v>0</v>
      </c>
      <c r="S9" s="238"/>
      <c r="T9" s="66"/>
      <c r="U9"/>
      <c r="Y9" s="672"/>
      <c r="Z9" s="7"/>
      <c r="AC9"/>
      <c r="AE9" s="92"/>
      <c r="AG9" s="102"/>
      <c r="AH9" s="103"/>
      <c r="AL9" s="90"/>
    </row>
    <row r="10" spans="1:251" ht="20.100000000000001" customHeight="1">
      <c r="A10" s="853" t="s">
        <v>429</v>
      </c>
      <c r="B10" s="855"/>
      <c r="C10" s="855"/>
      <c r="D10" s="303">
        <f t="shared" si="1"/>
        <v>0</v>
      </c>
      <c r="E10" s="231"/>
      <c r="F10" s="231"/>
      <c r="G10" s="231"/>
      <c r="H10" s="252">
        <f t="shared" si="2"/>
        <v>0</v>
      </c>
      <c r="I10" s="234"/>
      <c r="J10" s="234"/>
      <c r="K10" s="231"/>
      <c r="L10" s="260">
        <f t="shared" si="3"/>
        <v>0</v>
      </c>
      <c r="M10" s="434"/>
      <c r="N10" s="314"/>
      <c r="O10" s="420"/>
      <c r="P10" s="461">
        <f t="shared" si="4"/>
        <v>0</v>
      </c>
      <c r="Q10" s="407">
        <f t="shared" si="5"/>
        <v>0</v>
      </c>
      <c r="R10" s="775">
        <f t="shared" si="6"/>
        <v>0</v>
      </c>
      <c r="S10" s="238"/>
      <c r="T10" s="66"/>
      <c r="U10" t="s">
        <v>30</v>
      </c>
      <c r="V10" s="26" t="str">
        <f>SCHEDAAA!J14</f>
        <v>From: Sept. 30, 2023 To: Sept. 30, 2024</v>
      </c>
      <c r="X10"/>
      <c r="Y10" s="674" t="s">
        <v>564</v>
      </c>
      <c r="Z10" s="667"/>
      <c r="AC10" s="27" t="s">
        <v>221</v>
      </c>
      <c r="AE10" s="92">
        <f>AE6+AE8</f>
        <v>0</v>
      </c>
      <c r="AH10" s="100" t="str">
        <f>+A11</f>
        <v>Individual Counseling (Group Setting)</v>
      </c>
      <c r="AL10" s="90"/>
    </row>
    <row r="11" spans="1:251" ht="20.100000000000001" customHeight="1">
      <c r="A11" s="853" t="s">
        <v>550</v>
      </c>
      <c r="B11" s="855"/>
      <c r="C11" s="855"/>
      <c r="D11" s="303">
        <f t="shared" si="1"/>
        <v>0</v>
      </c>
      <c r="E11" s="231"/>
      <c r="F11" s="231"/>
      <c r="G11" s="231"/>
      <c r="H11" s="252">
        <f t="shared" si="2"/>
        <v>0</v>
      </c>
      <c r="I11" s="231"/>
      <c r="J11" s="231"/>
      <c r="K11" s="231"/>
      <c r="L11" s="260">
        <f t="shared" si="3"/>
        <v>0</v>
      </c>
      <c r="M11" s="434"/>
      <c r="N11" s="314"/>
      <c r="O11" s="420"/>
      <c r="P11" s="461">
        <f t="shared" si="4"/>
        <v>0</v>
      </c>
      <c r="Q11" s="774">
        <f t="shared" si="5"/>
        <v>0</v>
      </c>
      <c r="R11" s="453">
        <f t="shared" si="6"/>
        <v>0</v>
      </c>
      <c r="S11" s="238"/>
      <c r="T11" s="66"/>
      <c r="U11" s="26" t="s">
        <v>36</v>
      </c>
      <c r="V11" t="str">
        <f>SCHEDAAA!J16</f>
        <v>From: Sept. 30, 2023 To: Sept. 30, 2024</v>
      </c>
      <c r="X11"/>
      <c r="Y11" s="674" t="s">
        <v>565</v>
      </c>
      <c r="Z11" s="667"/>
      <c r="AE11" s="92"/>
      <c r="AG11" s="102"/>
      <c r="AH11" s="103" t="str">
        <f>+A17</f>
        <v>Support Groups</v>
      </c>
      <c r="AI11" s="27">
        <f>+C11</f>
        <v>0</v>
      </c>
      <c r="AK11" s="27">
        <f t="shared" ref="AK11:AK34" si="8">+AI11-AJ11</f>
        <v>0</v>
      </c>
      <c r="AL11" s="90" t="str">
        <f t="shared" si="7"/>
        <v xml:space="preserve"> </v>
      </c>
    </row>
    <row r="12" spans="1:251" ht="20.100000000000001" customHeight="1">
      <c r="A12" s="853" t="s">
        <v>638</v>
      </c>
      <c r="B12" s="855"/>
      <c r="C12" s="855"/>
      <c r="D12" s="303">
        <f t="shared" si="1"/>
        <v>0</v>
      </c>
      <c r="E12" s="231"/>
      <c r="F12" s="231"/>
      <c r="G12" s="231"/>
      <c r="H12" s="252">
        <f t="shared" si="2"/>
        <v>0</v>
      </c>
      <c r="I12" s="231"/>
      <c r="J12" s="231"/>
      <c r="K12" s="231"/>
      <c r="L12" s="260">
        <f t="shared" si="3"/>
        <v>0</v>
      </c>
      <c r="M12" s="776"/>
      <c r="N12" s="777"/>
      <c r="O12" s="778"/>
      <c r="P12" s="773">
        <f t="shared" si="4"/>
        <v>0</v>
      </c>
      <c r="Q12" s="407">
        <f t="shared" si="5"/>
        <v>0</v>
      </c>
      <c r="R12" s="792">
        <f t="shared" si="6"/>
        <v>0</v>
      </c>
      <c r="S12" s="238"/>
      <c r="T12" s="66"/>
      <c r="U12" s="26"/>
      <c r="V12"/>
      <c r="X12"/>
      <c r="Y12" s="674"/>
      <c r="Z12" s="667"/>
      <c r="AE12" s="92"/>
      <c r="AG12" s="102"/>
      <c r="AH12" s="103"/>
      <c r="AL12" s="90"/>
    </row>
    <row r="13" spans="1:251" ht="20.100000000000001" customHeight="1">
      <c r="A13" s="853" t="s">
        <v>634</v>
      </c>
      <c r="B13" s="855"/>
      <c r="C13" s="855"/>
      <c r="D13" s="303">
        <f t="shared" si="1"/>
        <v>0</v>
      </c>
      <c r="E13" s="231"/>
      <c r="F13" s="231"/>
      <c r="G13" s="231"/>
      <c r="H13" s="252">
        <f t="shared" si="2"/>
        <v>0</v>
      </c>
      <c r="I13" s="231"/>
      <c r="J13" s="231"/>
      <c r="K13" s="231"/>
      <c r="L13" s="260">
        <f t="shared" si="3"/>
        <v>0</v>
      </c>
      <c r="M13" s="776"/>
      <c r="N13" s="777"/>
      <c r="O13" s="778"/>
      <c r="P13" s="461">
        <f t="shared" si="4"/>
        <v>0</v>
      </c>
      <c r="Q13" s="774">
        <f t="shared" si="5"/>
        <v>0</v>
      </c>
      <c r="R13" s="775">
        <f t="shared" si="6"/>
        <v>0</v>
      </c>
      <c r="S13" s="238"/>
      <c r="T13" s="66"/>
      <c r="Z13" s="40"/>
      <c r="AC13" t="s">
        <v>118</v>
      </c>
      <c r="AE13" s="92">
        <f>IF(Y31=0,0,Y36/Y34)</f>
        <v>0</v>
      </c>
      <c r="AG13" s="102"/>
      <c r="AH13" s="103"/>
      <c r="AL13" s="90"/>
    </row>
    <row r="14" spans="1:251" ht="20.100000000000001" customHeight="1">
      <c r="A14" s="853" t="s">
        <v>635</v>
      </c>
      <c r="B14" s="855"/>
      <c r="C14" s="855"/>
      <c r="D14" s="303">
        <f t="shared" si="1"/>
        <v>0</v>
      </c>
      <c r="E14" s="231"/>
      <c r="F14" s="231"/>
      <c r="G14" s="231"/>
      <c r="H14" s="252">
        <f t="shared" si="2"/>
        <v>0</v>
      </c>
      <c r="I14" s="231"/>
      <c r="J14" s="231"/>
      <c r="K14" s="231"/>
      <c r="L14" s="260">
        <f t="shared" si="3"/>
        <v>0</v>
      </c>
      <c r="M14" s="776"/>
      <c r="N14" s="777"/>
      <c r="O14" s="778"/>
      <c r="P14" s="773">
        <f t="shared" si="4"/>
        <v>0</v>
      </c>
      <c r="Q14" s="407">
        <f t="shared" si="5"/>
        <v>0</v>
      </c>
      <c r="R14" s="775">
        <f t="shared" si="6"/>
        <v>0</v>
      </c>
      <c r="S14" s="238"/>
      <c r="T14" s="66"/>
      <c r="Z14" s="40"/>
      <c r="AC14"/>
      <c r="AE14" s="92"/>
      <c r="AG14" s="102"/>
      <c r="AH14" s="103"/>
      <c r="AL14" s="90"/>
    </row>
    <row r="15" spans="1:251" ht="20.100000000000001" customHeight="1">
      <c r="A15" s="853" t="s">
        <v>636</v>
      </c>
      <c r="B15" s="855"/>
      <c r="C15" s="855"/>
      <c r="D15" s="303">
        <f t="shared" si="1"/>
        <v>0</v>
      </c>
      <c r="E15" s="231"/>
      <c r="F15" s="231"/>
      <c r="G15" s="231"/>
      <c r="H15" s="252">
        <f t="shared" si="2"/>
        <v>0</v>
      </c>
      <c r="I15" s="231"/>
      <c r="J15" s="231"/>
      <c r="K15" s="231"/>
      <c r="L15" s="260">
        <f t="shared" si="3"/>
        <v>0</v>
      </c>
      <c r="M15" s="776"/>
      <c r="N15" s="777"/>
      <c r="O15" s="778"/>
      <c r="P15" s="779">
        <f t="shared" si="4"/>
        <v>0</v>
      </c>
      <c r="Q15" s="410">
        <f t="shared" si="5"/>
        <v>0</v>
      </c>
      <c r="R15" s="775">
        <f t="shared" si="6"/>
        <v>0</v>
      </c>
      <c r="S15" s="238"/>
      <c r="T15" s="66"/>
      <c r="U15" t="s">
        <v>41</v>
      </c>
      <c r="V15" s="6"/>
      <c r="X15" t="s">
        <v>42</v>
      </c>
      <c r="Z15" s="40"/>
      <c r="AC15"/>
      <c r="AE15" s="92"/>
      <c r="AG15" s="102"/>
      <c r="AH15" s="103"/>
      <c r="AL15" s="90"/>
    </row>
    <row r="16" spans="1:251" ht="20.100000000000001" customHeight="1">
      <c r="A16" s="853" t="s">
        <v>637</v>
      </c>
      <c r="B16" s="855"/>
      <c r="C16" s="855"/>
      <c r="D16" s="303">
        <f t="shared" si="1"/>
        <v>0</v>
      </c>
      <c r="E16" s="231"/>
      <c r="F16" s="231"/>
      <c r="G16" s="231"/>
      <c r="H16" s="252">
        <f t="shared" si="2"/>
        <v>0</v>
      </c>
      <c r="I16" s="231"/>
      <c r="J16" s="231"/>
      <c r="K16" s="231"/>
      <c r="L16" s="260">
        <f t="shared" si="3"/>
        <v>0</v>
      </c>
      <c r="M16" s="776"/>
      <c r="N16" s="777"/>
      <c r="O16" s="778"/>
      <c r="P16" s="461">
        <f t="shared" si="4"/>
        <v>0</v>
      </c>
      <c r="Q16" s="410">
        <f t="shared" si="5"/>
        <v>0</v>
      </c>
      <c r="R16" s="453">
        <f t="shared" si="6"/>
        <v>0</v>
      </c>
      <c r="S16" s="238"/>
      <c r="T16" s="66"/>
      <c r="U16" s="26" t="str">
        <f>SCHEDAAA!I19</f>
        <v>Agency Name</v>
      </c>
      <c r="V16" s="6"/>
      <c r="X16" t="str">
        <f>SCHEDAAA!L19</f>
        <v>Agency Name</v>
      </c>
      <c r="AE16" s="92"/>
      <c r="AG16" s="102"/>
      <c r="AH16" s="103"/>
      <c r="AL16" s="90"/>
    </row>
    <row r="17" spans="1:38" ht="20.100000000000001" customHeight="1">
      <c r="A17" s="853" t="s">
        <v>428</v>
      </c>
      <c r="B17" s="855"/>
      <c r="C17" s="855"/>
      <c r="D17" s="303">
        <f t="shared" si="1"/>
        <v>0</v>
      </c>
      <c r="E17" s="231"/>
      <c r="F17" s="231"/>
      <c r="G17" s="231"/>
      <c r="H17" s="252">
        <f t="shared" si="2"/>
        <v>0</v>
      </c>
      <c r="I17" s="231"/>
      <c r="J17" s="231"/>
      <c r="K17" s="231"/>
      <c r="L17" s="260">
        <f t="shared" si="3"/>
        <v>0</v>
      </c>
      <c r="M17" s="776"/>
      <c r="N17" s="777"/>
      <c r="O17" s="778"/>
      <c r="P17" s="461">
        <f t="shared" si="4"/>
        <v>0</v>
      </c>
      <c r="Q17" s="407">
        <f t="shared" si="5"/>
        <v>0</v>
      </c>
      <c r="R17" s="453">
        <f t="shared" si="6"/>
        <v>0</v>
      </c>
      <c r="S17" s="238"/>
      <c r="T17" s="66"/>
      <c r="U17" s="26" t="str">
        <f>SCHEDAAA!I20</f>
        <v>Street Address</v>
      </c>
      <c r="V17" s="6"/>
      <c r="X17" t="str">
        <f>SCHEDAAA!L20</f>
        <v>Street Address</v>
      </c>
      <c r="AC17"/>
      <c r="AE17" s="92"/>
      <c r="AG17" s="102"/>
      <c r="AH17" s="103" t="str">
        <f>+A19</f>
        <v>Caregiver Training (Individual)</v>
      </c>
      <c r="AI17" s="27">
        <f>+C17</f>
        <v>0</v>
      </c>
      <c r="AK17" s="27">
        <f t="shared" si="8"/>
        <v>0</v>
      </c>
      <c r="AL17" s="90" t="str">
        <f t="shared" si="7"/>
        <v xml:space="preserve"> </v>
      </c>
    </row>
    <row r="18" spans="1:38" ht="20.100000000000001" customHeight="1">
      <c r="A18" s="854" t="s">
        <v>549</v>
      </c>
      <c r="B18" s="855"/>
      <c r="C18" s="855"/>
      <c r="D18" s="303">
        <f t="shared" si="1"/>
        <v>0</v>
      </c>
      <c r="E18" s="231"/>
      <c r="F18" s="231"/>
      <c r="G18" s="231"/>
      <c r="H18" s="252">
        <f t="shared" si="2"/>
        <v>0</v>
      </c>
      <c r="I18" s="231"/>
      <c r="J18" s="231"/>
      <c r="K18" s="231"/>
      <c r="L18" s="260">
        <f t="shared" si="3"/>
        <v>0</v>
      </c>
      <c r="M18" s="434"/>
      <c r="N18" s="777"/>
      <c r="O18" s="789"/>
      <c r="P18" s="773">
        <f t="shared" si="4"/>
        <v>0</v>
      </c>
      <c r="Q18" s="774">
        <f t="shared" si="5"/>
        <v>0</v>
      </c>
      <c r="R18" s="453">
        <f t="shared" si="6"/>
        <v>0</v>
      </c>
      <c r="S18" s="238"/>
      <c r="T18" s="66"/>
      <c r="U18" s="26" t="str">
        <f>SCHEDAAA!I21</f>
        <v>City,  KS   Zip Code</v>
      </c>
      <c r="V18" s="6"/>
      <c r="X18" t="str">
        <f>SCHEDAAA!L21</f>
        <v>City,  KS   Zip Code</v>
      </c>
      <c r="AE18" s="92" t="s">
        <v>62</v>
      </c>
      <c r="AG18" s="102"/>
      <c r="AH18" s="103"/>
      <c r="AL18" s="90"/>
    </row>
    <row r="19" spans="1:38" ht="20.100000000000001" customHeight="1" thickBot="1">
      <c r="A19" s="853" t="s">
        <v>548</v>
      </c>
      <c r="B19" s="855"/>
      <c r="C19" s="855"/>
      <c r="D19" s="303">
        <f t="shared" si="1"/>
        <v>0</v>
      </c>
      <c r="E19" s="231"/>
      <c r="F19" s="231"/>
      <c r="G19" s="231"/>
      <c r="H19" s="252">
        <f t="shared" si="2"/>
        <v>0</v>
      </c>
      <c r="I19" s="231"/>
      <c r="J19" s="231"/>
      <c r="K19" s="231"/>
      <c r="L19" s="260">
        <f t="shared" si="3"/>
        <v>0</v>
      </c>
      <c r="M19" s="787"/>
      <c r="N19" s="371"/>
      <c r="O19" s="788"/>
      <c r="P19" s="462">
        <f t="shared" si="4"/>
        <v>0</v>
      </c>
      <c r="Q19" s="409">
        <f t="shared" si="5"/>
        <v>0</v>
      </c>
      <c r="R19" s="799">
        <f t="shared" si="6"/>
        <v>0</v>
      </c>
      <c r="S19" s="238"/>
      <c r="T19" s="66"/>
      <c r="U19" s="26"/>
      <c r="V19" s="34"/>
      <c r="W19" s="26"/>
      <c r="X19" s="26"/>
      <c r="AC19" t="s">
        <v>31</v>
      </c>
      <c r="AE19" s="92">
        <f>IF(C49=0,0,Y41/Y34)</f>
        <v>0</v>
      </c>
      <c r="AG19" s="102"/>
      <c r="AH19" s="103" t="str">
        <f>+A20</f>
        <v>Supplemental Services</v>
      </c>
      <c r="AL19" s="90"/>
    </row>
    <row r="20" spans="1:38" ht="20.100000000000001" customHeight="1" thickBot="1">
      <c r="A20" s="987" t="s">
        <v>380</v>
      </c>
      <c r="B20" s="850"/>
      <c r="C20" s="851"/>
      <c r="D20" s="368"/>
      <c r="E20" s="20"/>
      <c r="F20" s="20"/>
      <c r="G20" s="20"/>
      <c r="H20" s="369"/>
      <c r="I20" s="4"/>
      <c r="J20" s="4"/>
      <c r="K20" s="20"/>
      <c r="L20" s="369"/>
      <c r="M20" s="42"/>
      <c r="N20" s="3"/>
      <c r="O20" s="42"/>
      <c r="P20" s="42"/>
      <c r="Q20" s="370"/>
      <c r="R20" s="370"/>
      <c r="S20" s="42"/>
      <c r="T20" s="66"/>
      <c r="U20" s="6" t="s">
        <v>54</v>
      </c>
      <c r="V20" s="6"/>
      <c r="W20" s="6"/>
      <c r="X20" s="6"/>
      <c r="Y20" s="6"/>
      <c r="AE20" s="92"/>
      <c r="AH20" s="100" t="str">
        <f t="shared" ref="AH20:AH30" si="9">+A21</f>
        <v>Attendent Care</v>
      </c>
      <c r="AI20" s="27">
        <f t="shared" ref="AI20:AI30" si="10">+C20</f>
        <v>0</v>
      </c>
      <c r="AJ20" s="27">
        <f>SUM(AJ8:AJ17)</f>
        <v>0</v>
      </c>
      <c r="AK20" s="27">
        <f t="shared" si="8"/>
        <v>0</v>
      </c>
      <c r="AL20" s="90"/>
    </row>
    <row r="21" spans="1:38" ht="20.100000000000001" customHeight="1">
      <c r="A21" s="853" t="s">
        <v>419</v>
      </c>
      <c r="B21" s="855"/>
      <c r="C21" s="855"/>
      <c r="D21" s="303">
        <f t="shared" ref="D21:D29" si="11">IF(B21=0,0,ROUND(C21/B21,2))</f>
        <v>0</v>
      </c>
      <c r="E21" s="231"/>
      <c r="F21" s="231"/>
      <c r="G21" s="231"/>
      <c r="H21" s="252">
        <f t="shared" ref="H21:H29" si="12">+C21-SUM(E21:G21)</f>
        <v>0</v>
      </c>
      <c r="I21" s="234"/>
      <c r="J21" s="234"/>
      <c r="K21" s="231"/>
      <c r="L21" s="260">
        <f t="shared" ref="L21:L29" si="13">+H21-SUM(I21:K21)</f>
        <v>0</v>
      </c>
      <c r="M21" s="425"/>
      <c r="N21" s="313"/>
      <c r="O21" s="459"/>
      <c r="P21" s="460">
        <f t="shared" ref="P21:P29" si="14">IF(O21=0,0,ROUND(O21/N21,2))</f>
        <v>0</v>
      </c>
      <c r="Q21" s="404">
        <f t="shared" ref="Q21:Q29" si="15">IF(AND(N21=0,D21&gt;0),D21,IF(AND(N21=0,D21=0),0,IF(AND(N21&gt;0,D21=0),ROUND(-O21/N21,2),D21-ROUND(O21/N21,2))))</f>
        <v>0</v>
      </c>
      <c r="R21" s="452">
        <f>IF(AND(D21=0,Q21=0),0,IF(D21=0,-1,IF(O21=0,1,ROUND(Q21/(O21/N21),2))))</f>
        <v>0</v>
      </c>
      <c r="S21" s="238"/>
      <c r="T21" s="88"/>
      <c r="U21" s="6"/>
      <c r="AC21" t="s">
        <v>224</v>
      </c>
      <c r="AE21" s="97">
        <f>SUM(AE13:AE19)</f>
        <v>0</v>
      </c>
      <c r="AH21" s="100" t="str">
        <f t="shared" si="9"/>
        <v>Bathroom Items</v>
      </c>
      <c r="AI21" s="27">
        <f t="shared" si="10"/>
        <v>0</v>
      </c>
      <c r="AK21" s="27">
        <f t="shared" si="8"/>
        <v>0</v>
      </c>
      <c r="AL21" s="90"/>
    </row>
    <row r="22" spans="1:38" ht="20.100000000000001" customHeight="1">
      <c r="A22" s="853" t="s">
        <v>420</v>
      </c>
      <c r="B22" s="855"/>
      <c r="C22" s="855"/>
      <c r="D22" s="303">
        <f t="shared" si="11"/>
        <v>0</v>
      </c>
      <c r="E22" s="231"/>
      <c r="F22" s="231"/>
      <c r="G22" s="231"/>
      <c r="H22" s="252">
        <f t="shared" si="12"/>
        <v>0</v>
      </c>
      <c r="I22" s="234"/>
      <c r="J22" s="234"/>
      <c r="K22" s="231"/>
      <c r="L22" s="260">
        <f t="shared" si="13"/>
        <v>0</v>
      </c>
      <c r="M22" s="426"/>
      <c r="N22" s="314"/>
      <c r="O22" s="420"/>
      <c r="P22" s="464">
        <f t="shared" si="14"/>
        <v>0</v>
      </c>
      <c r="Q22" s="410">
        <f t="shared" si="15"/>
        <v>0</v>
      </c>
      <c r="R22" s="453">
        <f>IF(AND(D22=0,Q22=0),0,IF(D22=0,-1,IF(O22=0,1,ROUND(Q22/(O22/N22),2))))</f>
        <v>0</v>
      </c>
      <c r="S22" s="238"/>
      <c r="T22" s="218"/>
      <c r="U22" s="6" t="s">
        <v>123</v>
      </c>
      <c r="Y22" s="69">
        <f>C49</f>
        <v>0</v>
      </c>
      <c r="Z22" s="37"/>
      <c r="AE22" s="92"/>
      <c r="AH22" s="100" t="str">
        <f t="shared" si="9"/>
        <v>Chore</v>
      </c>
      <c r="AI22" s="27">
        <f t="shared" si="10"/>
        <v>0</v>
      </c>
      <c r="AK22" s="27">
        <f t="shared" si="8"/>
        <v>0</v>
      </c>
      <c r="AL22" s="90"/>
    </row>
    <row r="23" spans="1:38" ht="20.100000000000001" customHeight="1">
      <c r="A23" s="853" t="s">
        <v>421</v>
      </c>
      <c r="B23" s="855"/>
      <c r="C23" s="855"/>
      <c r="D23" s="303">
        <f t="shared" si="11"/>
        <v>0</v>
      </c>
      <c r="E23" s="231"/>
      <c r="F23" s="231"/>
      <c r="G23" s="231"/>
      <c r="H23" s="252">
        <f t="shared" si="12"/>
        <v>0</v>
      </c>
      <c r="I23" s="234"/>
      <c r="J23" s="234"/>
      <c r="K23" s="231"/>
      <c r="L23" s="260">
        <f t="shared" si="13"/>
        <v>0</v>
      </c>
      <c r="M23" s="426"/>
      <c r="N23" s="314"/>
      <c r="O23" s="420"/>
      <c r="P23" s="464">
        <f t="shared" si="14"/>
        <v>0</v>
      </c>
      <c r="Q23" s="410">
        <f t="shared" si="15"/>
        <v>0</v>
      </c>
      <c r="R23" s="453">
        <f>IF(AND(D23=0,Q23=0),0,IF(D23=0,-1,IF(O23=0,1,ROUND(Q23/(O23/N23),2))))</f>
        <v>0</v>
      </c>
      <c r="S23" s="238"/>
      <c r="T23" s="66"/>
      <c r="U23" s="6"/>
      <c r="Y23" s="22"/>
      <c r="AE23" s="92"/>
      <c r="AH23" s="100" t="str">
        <f t="shared" si="9"/>
        <v>Homemaker</v>
      </c>
      <c r="AI23" s="27">
        <f t="shared" si="10"/>
        <v>0</v>
      </c>
      <c r="AK23" s="27">
        <f t="shared" si="8"/>
        <v>0</v>
      </c>
      <c r="AL23" s="90"/>
    </row>
    <row r="24" spans="1:38" ht="20.100000000000001" customHeight="1">
      <c r="A24" s="853" t="s">
        <v>117</v>
      </c>
      <c r="B24" s="855"/>
      <c r="C24" s="855"/>
      <c r="D24" s="303">
        <f t="shared" si="11"/>
        <v>0</v>
      </c>
      <c r="E24" s="231"/>
      <c r="F24" s="231"/>
      <c r="G24" s="231"/>
      <c r="H24" s="252">
        <f t="shared" si="12"/>
        <v>0</v>
      </c>
      <c r="I24" s="234"/>
      <c r="J24" s="234"/>
      <c r="K24" s="231"/>
      <c r="L24" s="260">
        <f t="shared" si="13"/>
        <v>0</v>
      </c>
      <c r="M24" s="426"/>
      <c r="N24" s="314"/>
      <c r="O24" s="420"/>
      <c r="P24" s="464">
        <f t="shared" si="14"/>
        <v>0</v>
      </c>
      <c r="Q24" s="410">
        <f t="shared" si="15"/>
        <v>0</v>
      </c>
      <c r="R24" s="453">
        <f>IF(AND(D24=0,Q24=0),0,IF(D24=0,-1,IF(O24=0,1,ROUND(Q24/(O24/N24),42))))</f>
        <v>0</v>
      </c>
      <c r="S24" s="238"/>
      <c r="T24" s="88"/>
      <c r="U24" s="6"/>
      <c r="Y24" s="22"/>
      <c r="AE24" s="92"/>
      <c r="AH24" s="100" t="e">
        <f>+#REF!</f>
        <v>#REF!</v>
      </c>
      <c r="AI24" s="27">
        <f t="shared" si="10"/>
        <v>0</v>
      </c>
      <c r="AK24" s="27">
        <f t="shared" si="8"/>
        <v>0</v>
      </c>
      <c r="AL24" s="90"/>
    </row>
    <row r="25" spans="1:38" ht="20.100000000000001" customHeight="1">
      <c r="A25" s="853" t="s">
        <v>422</v>
      </c>
      <c r="B25" s="855"/>
      <c r="C25" s="855"/>
      <c r="D25" s="303">
        <f t="shared" si="11"/>
        <v>0</v>
      </c>
      <c r="E25" s="231"/>
      <c r="F25" s="231"/>
      <c r="G25" s="231"/>
      <c r="H25" s="252">
        <f t="shared" si="12"/>
        <v>0</v>
      </c>
      <c r="I25" s="234"/>
      <c r="J25" s="234"/>
      <c r="K25" s="231"/>
      <c r="L25" s="260">
        <f t="shared" si="13"/>
        <v>0</v>
      </c>
      <c r="M25" s="426"/>
      <c r="N25" s="314"/>
      <c r="O25" s="420"/>
      <c r="P25" s="464">
        <f t="shared" si="14"/>
        <v>0</v>
      </c>
      <c r="Q25" s="410">
        <f t="shared" si="15"/>
        <v>0</v>
      </c>
      <c r="R25" s="453">
        <f>IF(AND(D25=0,Q25=0),0,IF(D25=0,-1,IF(O25=0,1,ROUND(Q25/(O25/N25),2))))</f>
        <v>0</v>
      </c>
      <c r="S25" s="238"/>
      <c r="T25" s="88"/>
      <c r="U25" s="6" t="s">
        <v>246</v>
      </c>
      <c r="Y25" s="125">
        <f>E49</f>
        <v>0</v>
      </c>
      <c r="AC25" s="135"/>
      <c r="AH25" s="100" t="str">
        <f>+A25</f>
        <v>Repair &amp; Maintenance/Renovation</v>
      </c>
      <c r="AI25" s="27">
        <f t="shared" si="10"/>
        <v>0</v>
      </c>
      <c r="AK25" s="27">
        <f t="shared" si="8"/>
        <v>0</v>
      </c>
      <c r="AL25" s="90"/>
    </row>
    <row r="26" spans="1:38" ht="20.100000000000001" customHeight="1">
      <c r="A26" s="853" t="s">
        <v>448</v>
      </c>
      <c r="B26" s="855"/>
      <c r="C26" s="855"/>
      <c r="D26" s="303">
        <f t="shared" si="11"/>
        <v>0</v>
      </c>
      <c r="E26" s="231"/>
      <c r="F26" s="231"/>
      <c r="G26" s="231"/>
      <c r="H26" s="252">
        <f t="shared" si="12"/>
        <v>0</v>
      </c>
      <c r="I26" s="231"/>
      <c r="J26" s="231"/>
      <c r="K26" s="231"/>
      <c r="L26" s="260">
        <f t="shared" si="13"/>
        <v>0</v>
      </c>
      <c r="M26" s="426"/>
      <c r="N26" s="314"/>
      <c r="O26" s="420"/>
      <c r="P26" s="464">
        <f t="shared" si="14"/>
        <v>0</v>
      </c>
      <c r="Q26" s="410">
        <f t="shared" si="15"/>
        <v>0</v>
      </c>
      <c r="R26" s="453">
        <f>IF(AND(D26=0,Q26=0),0,IF(D26=0,-1,IF(O26=0,1,ROUND(Q26/(O26/N26),2))))</f>
        <v>0</v>
      </c>
      <c r="S26" s="238"/>
      <c r="T26" s="88"/>
      <c r="U26" t="s">
        <v>247</v>
      </c>
      <c r="Y26" s="125">
        <f>F49</f>
        <v>0</v>
      </c>
      <c r="AE26" s="27" t="s">
        <v>8</v>
      </c>
      <c r="AH26" s="100" t="str">
        <f>+A26</f>
        <v>Flex Services</v>
      </c>
      <c r="AI26" s="27">
        <f t="shared" si="10"/>
        <v>0</v>
      </c>
      <c r="AK26" s="27">
        <f t="shared" si="8"/>
        <v>0</v>
      </c>
      <c r="AL26" s="90"/>
    </row>
    <row r="27" spans="1:38" ht="20.100000000000001" customHeight="1">
      <c r="A27" s="853" t="s">
        <v>109</v>
      </c>
      <c r="B27" s="855"/>
      <c r="C27" s="855"/>
      <c r="D27" s="303">
        <f t="shared" si="11"/>
        <v>0</v>
      </c>
      <c r="E27" s="231"/>
      <c r="F27" s="231"/>
      <c r="G27" s="231"/>
      <c r="H27" s="252">
        <f t="shared" si="12"/>
        <v>0</v>
      </c>
      <c r="I27" s="231"/>
      <c r="J27" s="231"/>
      <c r="K27" s="231"/>
      <c r="L27" s="260">
        <f t="shared" si="13"/>
        <v>0</v>
      </c>
      <c r="M27" s="428"/>
      <c r="N27" s="540"/>
      <c r="O27" s="541"/>
      <c r="P27" s="464">
        <f t="shared" si="14"/>
        <v>0</v>
      </c>
      <c r="Q27" s="410">
        <f t="shared" si="15"/>
        <v>0</v>
      </c>
      <c r="R27" s="453">
        <f>IF(AND(D27=0,Q27=0),0,IF(D27=0,-1,IF(O27=0,1,ROUND(Q27/(O27/N27),2))))</f>
        <v>0</v>
      </c>
      <c r="S27" s="239"/>
      <c r="T27" s="88"/>
      <c r="U27" s="6" t="s">
        <v>248</v>
      </c>
      <c r="Y27" s="126">
        <f>G49</f>
        <v>0</v>
      </c>
      <c r="AH27" s="100">
        <f>+A29</f>
        <v>0</v>
      </c>
      <c r="AI27" s="27">
        <f t="shared" si="10"/>
        <v>0</v>
      </c>
      <c r="AK27" s="27">
        <f t="shared" si="8"/>
        <v>0</v>
      </c>
      <c r="AL27" s="90"/>
    </row>
    <row r="28" spans="1:38" ht="20.100000000000001" customHeight="1">
      <c r="A28" s="849"/>
      <c r="B28" s="855"/>
      <c r="C28" s="855"/>
      <c r="D28" s="303">
        <f t="shared" si="11"/>
        <v>0</v>
      </c>
      <c r="E28" s="231"/>
      <c r="F28" s="231"/>
      <c r="G28" s="231"/>
      <c r="H28" s="252">
        <f t="shared" si="12"/>
        <v>0</v>
      </c>
      <c r="I28" s="231"/>
      <c r="J28" s="231"/>
      <c r="K28" s="231"/>
      <c r="L28" s="260">
        <f t="shared" si="13"/>
        <v>0</v>
      </c>
      <c r="M28" s="800"/>
      <c r="N28" s="801"/>
      <c r="O28" s="802"/>
      <c r="P28" s="464">
        <f t="shared" si="14"/>
        <v>0</v>
      </c>
      <c r="Q28" s="410">
        <f t="shared" si="15"/>
        <v>0</v>
      </c>
      <c r="R28" s="453">
        <f>IF(AND(D28=0,Q28=0),0,IF(D28=0,-1,IF(O28=0,1,ROUND(Q28/(O28/N28),2))))</f>
        <v>0</v>
      </c>
      <c r="S28" s="239"/>
      <c r="T28" s="88"/>
      <c r="U28" s="6" t="s">
        <v>8</v>
      </c>
      <c r="Y28" s="126" t="s">
        <v>8</v>
      </c>
      <c r="AH28" s="100"/>
      <c r="AL28" s="90"/>
    </row>
    <row r="29" spans="1:38" ht="20.100000000000001" customHeight="1" thickBot="1">
      <c r="A29" s="853"/>
      <c r="B29" s="855"/>
      <c r="C29" s="855"/>
      <c r="D29" s="303">
        <f t="shared" si="11"/>
        <v>0</v>
      </c>
      <c r="E29" s="233"/>
      <c r="F29" s="233"/>
      <c r="G29" s="233"/>
      <c r="H29" s="252">
        <f t="shared" si="12"/>
        <v>0</v>
      </c>
      <c r="I29" s="233"/>
      <c r="J29" s="233"/>
      <c r="K29" s="233"/>
      <c r="L29" s="260">
        <f t="shared" si="13"/>
        <v>0</v>
      </c>
      <c r="M29" s="429"/>
      <c r="N29" s="316"/>
      <c r="O29" s="463"/>
      <c r="P29" s="465">
        <f t="shared" si="14"/>
        <v>0</v>
      </c>
      <c r="Q29" s="455">
        <f t="shared" si="15"/>
        <v>0</v>
      </c>
      <c r="R29" s="454">
        <f>IF(AND(D29=0,Q29=0),0,IF(D29=0,-1,IF(O29=0,1,ROUND(Q29/(O29/N29),2))))</f>
        <v>0</v>
      </c>
      <c r="S29" s="322"/>
      <c r="T29" s="88"/>
      <c r="U29" s="6" t="s">
        <v>249</v>
      </c>
      <c r="Y29" s="126">
        <f>Y22-SUM(Y25:Y27)</f>
        <v>0</v>
      </c>
      <c r="AC29" s="26"/>
      <c r="AH29" s="100" t="str">
        <f t="shared" si="9"/>
        <v>Total Supplemental Services</v>
      </c>
      <c r="AI29" s="27">
        <f t="shared" si="10"/>
        <v>0</v>
      </c>
      <c r="AK29" s="27">
        <f t="shared" si="8"/>
        <v>0</v>
      </c>
      <c r="AL29" s="90"/>
    </row>
    <row r="30" spans="1:38" ht="20.100000000000001" customHeight="1">
      <c r="A30" s="864" t="s">
        <v>423</v>
      </c>
      <c r="B30" s="858">
        <f>+SUM(B21:B29)</f>
        <v>0</v>
      </c>
      <c r="C30" s="858">
        <f>+SUM(C21:C29)</f>
        <v>0</v>
      </c>
      <c r="D30" s="373"/>
      <c r="E30" s="372">
        <f t="shared" ref="E30:M30" si="16">SUM(E21:E29)</f>
        <v>0</v>
      </c>
      <c r="F30" s="372">
        <f t="shared" si="16"/>
        <v>0</v>
      </c>
      <c r="G30" s="372">
        <f t="shared" si="16"/>
        <v>0</v>
      </c>
      <c r="H30" s="372">
        <f t="shared" si="16"/>
        <v>0</v>
      </c>
      <c r="I30" s="372">
        <f t="shared" si="16"/>
        <v>0</v>
      </c>
      <c r="J30" s="372">
        <f t="shared" si="16"/>
        <v>0</v>
      </c>
      <c r="K30" s="372">
        <f t="shared" si="16"/>
        <v>0</v>
      </c>
      <c r="L30" s="372">
        <f t="shared" si="16"/>
        <v>0</v>
      </c>
      <c r="M30" s="372">
        <f t="shared" si="16"/>
        <v>0</v>
      </c>
      <c r="N30" s="372">
        <f>SUM(N21:N29)</f>
        <v>0</v>
      </c>
      <c r="O30" s="372">
        <f>SUM(O21:O29)</f>
        <v>0</v>
      </c>
      <c r="P30" s="456"/>
      <c r="Q30" s="456"/>
      <c r="R30" s="457"/>
      <c r="T30" s="88"/>
      <c r="U30" s="6" t="s">
        <v>8</v>
      </c>
      <c r="Y30" s="125" t="s">
        <v>8</v>
      </c>
      <c r="AH30" s="100">
        <f t="shared" si="9"/>
        <v>0</v>
      </c>
      <c r="AI30" s="27">
        <f t="shared" si="10"/>
        <v>0</v>
      </c>
      <c r="AJ30" s="27">
        <f>SUM(AJ21:AJ29)</f>
        <v>0</v>
      </c>
      <c r="AK30" s="27">
        <f t="shared" si="8"/>
        <v>0</v>
      </c>
      <c r="AL30" s="90" t="str">
        <f t="shared" si="7"/>
        <v xml:space="preserve"> </v>
      </c>
    </row>
    <row r="31" spans="1:38" ht="20.100000000000001" customHeight="1">
      <c r="A31" s="864"/>
      <c r="B31" s="852"/>
      <c r="C31" s="852"/>
      <c r="D31" s="309"/>
      <c r="E31" s="43"/>
      <c r="F31" s="43"/>
      <c r="G31" s="43"/>
      <c r="H31" s="66"/>
      <c r="I31" s="43"/>
      <c r="J31" s="43"/>
      <c r="K31" s="43"/>
      <c r="L31" s="88"/>
      <c r="M31" s="88"/>
      <c r="N31" s="88"/>
      <c r="O31" s="88"/>
      <c r="P31" s="88"/>
      <c r="Q31" s="88"/>
      <c r="R31" s="88"/>
      <c r="S31" s="88"/>
      <c r="T31" s="88"/>
      <c r="U31" s="6" t="s">
        <v>236</v>
      </c>
      <c r="Y31" s="126">
        <f>I49</f>
        <v>0</v>
      </c>
      <c r="AC31" s="26"/>
      <c r="AH31" s="100"/>
      <c r="AL31" s="90" t="str">
        <f t="shared" si="7"/>
        <v xml:space="preserve"> </v>
      </c>
    </row>
    <row r="32" spans="1:38" ht="20.100000000000001" customHeight="1" thickBot="1">
      <c r="A32" s="857" t="s">
        <v>641</v>
      </c>
      <c r="B32" s="849"/>
      <c r="C32" s="849"/>
      <c r="T32" s="88"/>
      <c r="U32" s="6"/>
      <c r="Y32" s="126"/>
      <c r="AC32" s="26"/>
      <c r="AH32" s="100" t="str">
        <f>+A33</f>
        <v>Assistance (Information and Assistance)</v>
      </c>
      <c r="AI32" s="27">
        <f>+C32</f>
        <v>0</v>
      </c>
      <c r="AL32" s="90" t="str">
        <f t="shared" si="7"/>
        <v xml:space="preserve"> </v>
      </c>
    </row>
    <row r="33" spans="1:38" ht="20.100000000000001" customHeight="1">
      <c r="A33" s="853" t="s">
        <v>639</v>
      </c>
      <c r="B33" s="860"/>
      <c r="C33" s="860"/>
      <c r="D33" s="303">
        <f t="shared" ref="D33:D46" si="17">IF(B33=0,0,ROUND(C33/B33,2))</f>
        <v>0</v>
      </c>
      <c r="E33" s="367"/>
      <c r="F33" s="367"/>
      <c r="G33" s="367"/>
      <c r="H33" s="375">
        <f t="shared" ref="H33:H46" si="18">C33-E33-F33-G33</f>
        <v>0</v>
      </c>
      <c r="I33" s="367"/>
      <c r="J33" s="367"/>
      <c r="K33" s="367"/>
      <c r="L33" s="260">
        <f t="shared" ref="L33:L46" si="19">+H33-SUM(I33:K33)</f>
        <v>0</v>
      </c>
      <c r="M33" s="431"/>
      <c r="N33" s="634"/>
      <c r="O33" s="635"/>
      <c r="P33" s="460">
        <f t="shared" ref="P33:P46" si="20">IF(O33=0,0,ROUND(O33/N33,2))</f>
        <v>0</v>
      </c>
      <c r="Q33" s="791">
        <f t="shared" ref="Q33:Q46" si="21">IF(AND(N33=0,D33&gt;0),D33,IF(AND(N33=0,D33=0),0,IF(AND(N33&gt;0,D33=0),ROUND(-O33/N33,2),D33-ROUND(O33/N33,2))))</f>
        <v>0</v>
      </c>
      <c r="R33" s="790">
        <f t="shared" ref="R33:R46" si="22">IF(AND(D33=0,Q33=0),0,IF(D33=0,-1,IF(O33=0,1,ROUND(Q33/(O33/N33),2))))</f>
        <v>0</v>
      </c>
      <c r="S33" s="793"/>
      <c r="T33" s="794"/>
      <c r="U33" s="6" t="s">
        <v>8</v>
      </c>
      <c r="Y33" s="125" t="s">
        <v>8</v>
      </c>
      <c r="AH33" s="100" t="str">
        <f>+A34</f>
        <v>Assistance (Case Management)</v>
      </c>
      <c r="AI33" s="27">
        <f>+C33</f>
        <v>0</v>
      </c>
      <c r="AK33" s="27">
        <f t="shared" si="8"/>
        <v>0</v>
      </c>
      <c r="AL33" s="90" t="str">
        <f t="shared" si="7"/>
        <v xml:space="preserve"> </v>
      </c>
    </row>
    <row r="34" spans="1:38" ht="20.100000000000001" customHeight="1">
      <c r="A34" s="853" t="s">
        <v>640</v>
      </c>
      <c r="B34" s="860"/>
      <c r="C34" s="860"/>
      <c r="D34" s="303">
        <f t="shared" si="17"/>
        <v>0</v>
      </c>
      <c r="E34" s="367"/>
      <c r="F34" s="367"/>
      <c r="G34" s="367"/>
      <c r="H34" s="375">
        <f t="shared" si="18"/>
        <v>0</v>
      </c>
      <c r="I34" s="367"/>
      <c r="J34" s="367"/>
      <c r="K34" s="367"/>
      <c r="L34" s="260">
        <f t="shared" si="19"/>
        <v>0</v>
      </c>
      <c r="M34" s="432"/>
      <c r="N34" s="636"/>
      <c r="O34" s="637"/>
      <c r="P34" s="464">
        <f t="shared" si="20"/>
        <v>0</v>
      </c>
      <c r="Q34" s="780">
        <f t="shared" si="21"/>
        <v>0</v>
      </c>
      <c r="R34" s="453">
        <f t="shared" si="22"/>
        <v>0</v>
      </c>
      <c r="S34" s="795"/>
      <c r="T34" s="794"/>
      <c r="U34" s="6" t="s">
        <v>237</v>
      </c>
      <c r="Y34" s="125">
        <f>Y29-Y31</f>
        <v>0</v>
      </c>
      <c r="AC34" s="26"/>
      <c r="AH34" s="100" t="str">
        <f>+A35</f>
        <v>Flex Services</v>
      </c>
      <c r="AI34" s="27">
        <f>+C34</f>
        <v>0</v>
      </c>
      <c r="AK34" s="27">
        <f t="shared" si="8"/>
        <v>0</v>
      </c>
      <c r="AL34" s="90" t="str">
        <f t="shared" si="7"/>
        <v xml:space="preserve"> </v>
      </c>
    </row>
    <row r="35" spans="1:38" ht="20.100000000000001" customHeight="1">
      <c r="A35" s="853" t="s">
        <v>448</v>
      </c>
      <c r="B35" s="860"/>
      <c r="C35" s="860"/>
      <c r="D35" s="303">
        <f t="shared" si="17"/>
        <v>0</v>
      </c>
      <c r="E35" s="367"/>
      <c r="F35" s="367"/>
      <c r="G35" s="367"/>
      <c r="H35" s="375">
        <f t="shared" si="18"/>
        <v>0</v>
      </c>
      <c r="I35" s="367"/>
      <c r="J35" s="367"/>
      <c r="K35" s="367"/>
      <c r="L35" s="260">
        <f t="shared" si="19"/>
        <v>0</v>
      </c>
      <c r="M35" s="432"/>
      <c r="N35" s="636"/>
      <c r="O35" s="637"/>
      <c r="P35" s="464">
        <f t="shared" si="20"/>
        <v>0</v>
      </c>
      <c r="Q35" s="780">
        <f t="shared" si="21"/>
        <v>0</v>
      </c>
      <c r="R35" s="453">
        <f t="shared" si="22"/>
        <v>0</v>
      </c>
      <c r="S35" s="636"/>
      <c r="T35" s="66"/>
      <c r="U35" s="6"/>
      <c r="Y35" s="125"/>
      <c r="AC35" s="26"/>
      <c r="AH35" s="100"/>
      <c r="AL35" s="90" t="str">
        <f t="shared" si="7"/>
        <v xml:space="preserve"> </v>
      </c>
    </row>
    <row r="36" spans="1:38" ht="20.100000000000001" customHeight="1">
      <c r="A36" s="853" t="s">
        <v>429</v>
      </c>
      <c r="B36" s="860"/>
      <c r="C36" s="860"/>
      <c r="D36" s="303">
        <f t="shared" si="17"/>
        <v>0</v>
      </c>
      <c r="E36" s="367"/>
      <c r="F36" s="367"/>
      <c r="G36" s="367"/>
      <c r="H36" s="375">
        <f t="shared" si="18"/>
        <v>0</v>
      </c>
      <c r="I36" s="367"/>
      <c r="J36" s="367"/>
      <c r="K36" s="367"/>
      <c r="L36" s="260">
        <f t="shared" si="19"/>
        <v>0</v>
      </c>
      <c r="M36" s="432"/>
      <c r="N36" s="636"/>
      <c r="O36" s="637"/>
      <c r="P36" s="464">
        <f t="shared" si="20"/>
        <v>0</v>
      </c>
      <c r="Q36" s="780">
        <f t="shared" si="21"/>
        <v>0</v>
      </c>
      <c r="R36" s="453">
        <f t="shared" si="22"/>
        <v>0</v>
      </c>
      <c r="S36" s="636"/>
      <c r="T36" s="66"/>
      <c r="U36" t="s">
        <v>371</v>
      </c>
      <c r="Y36" s="126">
        <f>K49+J49</f>
        <v>0</v>
      </c>
      <c r="AH36" s="100"/>
      <c r="AL36" s="90"/>
    </row>
    <row r="37" spans="1:38" ht="20.100000000000001" customHeight="1">
      <c r="A37" s="853" t="s">
        <v>638</v>
      </c>
      <c r="B37" s="860"/>
      <c r="C37" s="860"/>
      <c r="D37" s="303">
        <f t="shared" si="17"/>
        <v>0</v>
      </c>
      <c r="E37" s="367"/>
      <c r="F37" s="367"/>
      <c r="G37" s="367"/>
      <c r="H37" s="375">
        <f t="shared" si="18"/>
        <v>0</v>
      </c>
      <c r="I37" s="367"/>
      <c r="J37" s="367"/>
      <c r="K37" s="367"/>
      <c r="L37" s="260">
        <f t="shared" si="19"/>
        <v>0</v>
      </c>
      <c r="M37" s="432"/>
      <c r="N37" s="430"/>
      <c r="O37" s="466"/>
      <c r="P37" s="464">
        <f t="shared" si="20"/>
        <v>0</v>
      </c>
      <c r="Q37" s="407">
        <f t="shared" si="21"/>
        <v>0</v>
      </c>
      <c r="R37" s="792">
        <f t="shared" si="22"/>
        <v>0</v>
      </c>
      <c r="S37" s="795"/>
      <c r="T37" s="796"/>
      <c r="U37"/>
      <c r="Y37" s="126"/>
      <c r="AH37" s="100"/>
      <c r="AL37" s="90" t="str">
        <f t="shared" si="7"/>
        <v xml:space="preserve"> </v>
      </c>
    </row>
    <row r="38" spans="1:38" ht="20.100000000000001" customHeight="1">
      <c r="A38" s="853" t="s">
        <v>422</v>
      </c>
      <c r="B38" s="860"/>
      <c r="C38" s="860"/>
      <c r="D38" s="303">
        <f t="shared" si="17"/>
        <v>0</v>
      </c>
      <c r="E38" s="367"/>
      <c r="F38" s="367"/>
      <c r="G38" s="367"/>
      <c r="H38" s="375">
        <f t="shared" si="18"/>
        <v>0</v>
      </c>
      <c r="I38" s="367"/>
      <c r="J38" s="367"/>
      <c r="K38" s="367"/>
      <c r="L38" s="260">
        <f t="shared" si="19"/>
        <v>0</v>
      </c>
      <c r="M38" s="432"/>
      <c r="N38" s="430"/>
      <c r="O38" s="466"/>
      <c r="P38" s="464">
        <f t="shared" si="20"/>
        <v>0</v>
      </c>
      <c r="Q38" s="774">
        <f t="shared" si="21"/>
        <v>0</v>
      </c>
      <c r="R38" s="453">
        <f t="shared" si="22"/>
        <v>0</v>
      </c>
      <c r="S38" s="636"/>
      <c r="U38" s="6"/>
      <c r="Y38" s="126"/>
      <c r="AH38" s="100"/>
      <c r="AL38" s="90" t="str">
        <f t="shared" si="7"/>
        <v xml:space="preserve"> </v>
      </c>
    </row>
    <row r="39" spans="1:38" ht="20.100000000000001" customHeight="1">
      <c r="A39" s="853" t="s">
        <v>634</v>
      </c>
      <c r="B39" s="860"/>
      <c r="C39" s="860"/>
      <c r="D39" s="303">
        <f t="shared" si="17"/>
        <v>0</v>
      </c>
      <c r="E39" s="367"/>
      <c r="F39" s="367"/>
      <c r="G39" s="367"/>
      <c r="H39" s="375">
        <f t="shared" si="18"/>
        <v>0</v>
      </c>
      <c r="I39" s="367"/>
      <c r="J39" s="367"/>
      <c r="K39" s="367"/>
      <c r="L39" s="260">
        <f t="shared" si="19"/>
        <v>0</v>
      </c>
      <c r="M39" s="432"/>
      <c r="N39" s="430"/>
      <c r="O39" s="466"/>
      <c r="P39" s="464">
        <f t="shared" si="20"/>
        <v>0</v>
      </c>
      <c r="Q39" s="780">
        <f t="shared" si="21"/>
        <v>0</v>
      </c>
      <c r="R39" s="792">
        <f t="shared" si="22"/>
        <v>0</v>
      </c>
      <c r="S39" s="636"/>
      <c r="U39" s="6"/>
      <c r="Y39" s="126"/>
      <c r="AH39" s="100"/>
      <c r="AL39" s="90"/>
    </row>
    <row r="40" spans="1:38" ht="20.100000000000001" customHeight="1">
      <c r="A40" s="853" t="s">
        <v>635</v>
      </c>
      <c r="B40" s="860"/>
      <c r="C40" s="860"/>
      <c r="D40" s="303">
        <f t="shared" si="17"/>
        <v>0</v>
      </c>
      <c r="E40" s="367"/>
      <c r="F40" s="367"/>
      <c r="G40" s="367"/>
      <c r="H40" s="375">
        <f t="shared" si="18"/>
        <v>0</v>
      </c>
      <c r="I40" s="367"/>
      <c r="J40" s="367"/>
      <c r="K40" s="367"/>
      <c r="L40" s="260">
        <f t="shared" si="19"/>
        <v>0</v>
      </c>
      <c r="M40" s="432"/>
      <c r="N40" s="430"/>
      <c r="O40" s="466"/>
      <c r="P40" s="464">
        <f t="shared" si="20"/>
        <v>0</v>
      </c>
      <c r="Q40" s="780">
        <f t="shared" si="21"/>
        <v>0</v>
      </c>
      <c r="R40" s="453">
        <f t="shared" si="22"/>
        <v>0</v>
      </c>
      <c r="S40" s="795"/>
      <c r="T40" s="794"/>
      <c r="U40" s="559" t="s">
        <v>656</v>
      </c>
      <c r="Y40" s="126"/>
      <c r="AH40" s="100"/>
      <c r="AL40" s="90" t="str">
        <f t="shared" si="7"/>
        <v xml:space="preserve"> </v>
      </c>
    </row>
    <row r="41" spans="1:38" ht="20.100000000000001" customHeight="1">
      <c r="A41" s="853" t="s">
        <v>636</v>
      </c>
      <c r="B41" s="860"/>
      <c r="C41" s="860"/>
      <c r="D41" s="303">
        <f t="shared" si="17"/>
        <v>0</v>
      </c>
      <c r="E41" s="367"/>
      <c r="F41" s="367"/>
      <c r="G41" s="367"/>
      <c r="H41" s="375">
        <f t="shared" si="18"/>
        <v>0</v>
      </c>
      <c r="I41" s="367"/>
      <c r="J41" s="367"/>
      <c r="K41" s="367"/>
      <c r="L41" s="260">
        <f t="shared" si="19"/>
        <v>0</v>
      </c>
      <c r="M41" s="432"/>
      <c r="N41" s="430"/>
      <c r="O41" s="466"/>
      <c r="P41" s="464">
        <f t="shared" si="20"/>
        <v>0</v>
      </c>
      <c r="Q41" s="780">
        <f t="shared" si="21"/>
        <v>0</v>
      </c>
      <c r="R41" s="453">
        <f t="shared" si="22"/>
        <v>0</v>
      </c>
      <c r="S41" s="636"/>
      <c r="U41" s="6"/>
      <c r="Y41" s="126">
        <f>Y29-Y31-Y36</f>
        <v>0</v>
      </c>
      <c r="AH41" s="100"/>
      <c r="AL41" s="90" t="str">
        <f t="shared" si="7"/>
        <v xml:space="preserve"> </v>
      </c>
    </row>
    <row r="42" spans="1:38" ht="20.100000000000001" customHeight="1">
      <c r="A42" s="853" t="s">
        <v>637</v>
      </c>
      <c r="B42" s="861"/>
      <c r="C42" s="861"/>
      <c r="D42" s="303">
        <f t="shared" si="17"/>
        <v>0</v>
      </c>
      <c r="E42" s="383"/>
      <c r="F42" s="383"/>
      <c r="G42" s="383"/>
      <c r="H42" s="375">
        <f t="shared" si="18"/>
        <v>0</v>
      </c>
      <c r="I42" s="383"/>
      <c r="J42" s="383"/>
      <c r="K42" s="383"/>
      <c r="L42" s="260">
        <f t="shared" si="19"/>
        <v>0</v>
      </c>
      <c r="M42" s="432"/>
      <c r="N42" s="430"/>
      <c r="O42" s="466"/>
      <c r="P42" s="464">
        <f t="shared" si="20"/>
        <v>0</v>
      </c>
      <c r="Q42" s="780">
        <f t="shared" si="21"/>
        <v>0</v>
      </c>
      <c r="R42" s="453">
        <f t="shared" si="22"/>
        <v>0</v>
      </c>
      <c r="S42" s="795"/>
      <c r="T42" s="794"/>
      <c r="U42" s="6"/>
      <c r="Y42" s="126"/>
      <c r="AH42" s="100"/>
      <c r="AL42" s="90" t="str">
        <f t="shared" si="7"/>
        <v xml:space="preserve"> </v>
      </c>
    </row>
    <row r="43" spans="1:38" ht="20.100000000000001" customHeight="1">
      <c r="A43" s="853" t="s">
        <v>428</v>
      </c>
      <c r="B43" s="861"/>
      <c r="C43" s="861"/>
      <c r="D43" s="303">
        <f t="shared" si="17"/>
        <v>0</v>
      </c>
      <c r="E43" s="383"/>
      <c r="F43" s="383"/>
      <c r="G43" s="383"/>
      <c r="H43" s="375">
        <f t="shared" si="18"/>
        <v>0</v>
      </c>
      <c r="I43" s="383"/>
      <c r="J43" s="383"/>
      <c r="K43" s="383"/>
      <c r="L43" s="260">
        <f t="shared" si="19"/>
        <v>0</v>
      </c>
      <c r="M43" s="770"/>
      <c r="N43" s="771"/>
      <c r="O43" s="772"/>
      <c r="P43" s="464">
        <f t="shared" si="20"/>
        <v>0</v>
      </c>
      <c r="Q43" s="780">
        <f t="shared" si="21"/>
        <v>0</v>
      </c>
      <c r="R43" s="769">
        <f t="shared" si="22"/>
        <v>0</v>
      </c>
      <c r="S43" s="797"/>
      <c r="T43" s="794"/>
      <c r="AH43" s="100"/>
      <c r="AL43" s="90"/>
    </row>
    <row r="44" spans="1:38" ht="20.100000000000001" customHeight="1">
      <c r="A44" s="853" t="s">
        <v>548</v>
      </c>
      <c r="B44" s="861"/>
      <c r="C44" s="861"/>
      <c r="D44" s="303">
        <f t="shared" si="17"/>
        <v>0</v>
      </c>
      <c r="E44" s="383"/>
      <c r="F44" s="383"/>
      <c r="G44" s="383"/>
      <c r="H44" s="375">
        <f t="shared" si="18"/>
        <v>0</v>
      </c>
      <c r="I44" s="383"/>
      <c r="J44" s="383"/>
      <c r="K44" s="383"/>
      <c r="L44" s="260">
        <f t="shared" si="19"/>
        <v>0</v>
      </c>
      <c r="M44" s="770"/>
      <c r="N44" s="771"/>
      <c r="O44" s="772"/>
      <c r="P44" s="464">
        <f t="shared" si="20"/>
        <v>0</v>
      </c>
      <c r="Q44" s="780">
        <f t="shared" si="21"/>
        <v>0</v>
      </c>
      <c r="R44" s="792">
        <f t="shared" si="22"/>
        <v>0</v>
      </c>
      <c r="S44" s="636"/>
      <c r="U44" s="7" t="s">
        <v>212</v>
      </c>
      <c r="V44" s="7"/>
      <c r="W44" s="7"/>
      <c r="X44" s="19"/>
      <c r="Y44" s="19"/>
      <c r="AH44" s="100"/>
      <c r="AL44" s="90"/>
    </row>
    <row r="45" spans="1:38" ht="20.100000000000001" customHeight="1">
      <c r="A45" s="853" t="s">
        <v>549</v>
      </c>
      <c r="B45" s="861"/>
      <c r="C45" s="861"/>
      <c r="D45" s="303">
        <f t="shared" si="17"/>
        <v>0</v>
      </c>
      <c r="E45" s="383"/>
      <c r="F45" s="383"/>
      <c r="G45" s="383"/>
      <c r="H45" s="375">
        <f t="shared" si="18"/>
        <v>0</v>
      </c>
      <c r="I45" s="383"/>
      <c r="J45" s="383"/>
      <c r="K45" s="383"/>
      <c r="L45" s="260">
        <f t="shared" si="19"/>
        <v>0</v>
      </c>
      <c r="M45" s="770"/>
      <c r="N45" s="771"/>
      <c r="O45" s="772"/>
      <c r="P45" s="464">
        <f t="shared" si="20"/>
        <v>0</v>
      </c>
      <c r="Q45" s="407">
        <f t="shared" si="21"/>
        <v>0</v>
      </c>
      <c r="R45" s="453">
        <f t="shared" si="22"/>
        <v>0</v>
      </c>
      <c r="S45" s="636"/>
      <c r="U45" s="19" t="s">
        <v>148</v>
      </c>
      <c r="V45" s="7"/>
      <c r="W45" s="686" t="str">
        <f>IIIB!Y47</f>
        <v>FY 2022</v>
      </c>
      <c r="X45" s="42">
        <f>+VERMTCH!H78</f>
        <v>0</v>
      </c>
      <c r="Y45" s="19"/>
      <c r="AH45" s="100"/>
      <c r="AL45" s="90"/>
    </row>
    <row r="46" spans="1:38" ht="20.100000000000001" customHeight="1" thickBot="1">
      <c r="A46" s="853"/>
      <c r="B46" s="860"/>
      <c r="C46" s="860"/>
      <c r="D46" s="303">
        <f t="shared" si="17"/>
        <v>0</v>
      </c>
      <c r="E46" s="367"/>
      <c r="F46" s="367"/>
      <c r="G46" s="367"/>
      <c r="H46" s="375">
        <f t="shared" si="18"/>
        <v>0</v>
      </c>
      <c r="I46" s="367"/>
      <c r="J46" s="367"/>
      <c r="K46" s="367"/>
      <c r="L46" s="260">
        <f t="shared" si="19"/>
        <v>0</v>
      </c>
      <c r="M46" s="432"/>
      <c r="N46" s="430"/>
      <c r="O46" s="466"/>
      <c r="P46" s="462">
        <f t="shared" si="20"/>
        <v>0</v>
      </c>
      <c r="Q46" s="409">
        <f t="shared" si="21"/>
        <v>0</v>
      </c>
      <c r="R46" s="454">
        <f t="shared" si="22"/>
        <v>0</v>
      </c>
      <c r="S46" s="793"/>
      <c r="T46" s="794"/>
      <c r="U46" s="19" t="s">
        <v>449</v>
      </c>
      <c r="V46" s="7"/>
      <c r="W46" s="686" t="str">
        <f>IIIB!Y48</f>
        <v>FY 2023</v>
      </c>
      <c r="X46" s="439">
        <f>IF(VERMTCH!H81&lt;VERMTCH!H78+VERMTCH!H79,VERMTCH!H81,VERMTCH!H79)</f>
        <v>0</v>
      </c>
      <c r="Y46" s="19"/>
      <c r="Z46" s="19"/>
      <c r="AH46" s="100"/>
      <c r="AL46" s="90"/>
    </row>
    <row r="47" spans="1:38">
      <c r="A47" s="865" t="s">
        <v>642</v>
      </c>
      <c r="B47" s="863">
        <f>+SUM(B33:B46)</f>
        <v>0</v>
      </c>
      <c r="C47" s="863">
        <f>+SUM(C33:C46)</f>
        <v>0</v>
      </c>
      <c r="D47" s="384">
        <f t="shared" ref="D47:P47" si="23">SUM(D33:D46)</f>
        <v>0</v>
      </c>
      <c r="E47" s="384">
        <f t="shared" si="23"/>
        <v>0</v>
      </c>
      <c r="F47" s="384">
        <f t="shared" si="23"/>
        <v>0</v>
      </c>
      <c r="G47" s="384">
        <f t="shared" si="23"/>
        <v>0</v>
      </c>
      <c r="H47" s="384">
        <f t="shared" si="23"/>
        <v>0</v>
      </c>
      <c r="I47" s="384">
        <f t="shared" si="23"/>
        <v>0</v>
      </c>
      <c r="J47" s="384">
        <f t="shared" si="23"/>
        <v>0</v>
      </c>
      <c r="K47" s="384">
        <f t="shared" si="23"/>
        <v>0</v>
      </c>
      <c r="L47" s="384">
        <f t="shared" si="23"/>
        <v>0</v>
      </c>
      <c r="M47" s="384">
        <f t="shared" si="23"/>
        <v>0</v>
      </c>
      <c r="N47" s="384">
        <f t="shared" si="23"/>
        <v>0</v>
      </c>
      <c r="O47" s="384">
        <f t="shared" si="23"/>
        <v>0</v>
      </c>
      <c r="P47" s="384">
        <f t="shared" si="23"/>
        <v>0</v>
      </c>
      <c r="Q47" s="458"/>
      <c r="R47" s="458"/>
      <c r="S47" s="218"/>
      <c r="U47" t="s">
        <v>450</v>
      </c>
      <c r="W47" s="686" t="str">
        <f>IIIB!Y49</f>
        <v>FY 2024</v>
      </c>
      <c r="X47" s="439">
        <f>IF(VERMTCH!H87&lt;VERMTCH!H85,VERMTCH!H87,VERMTCH!H85)</f>
        <v>0</v>
      </c>
      <c r="Y47" s="7"/>
      <c r="Z47" s="19"/>
      <c r="AH47" s="100">
        <f>+A48</f>
        <v>0</v>
      </c>
      <c r="AI47" s="27">
        <f>+C47</f>
        <v>0</v>
      </c>
      <c r="AJ47" s="27">
        <f>SUM(AJ33:AJ42)</f>
        <v>0</v>
      </c>
      <c r="AK47" s="27">
        <f>+AI47-AJ47</f>
        <v>0</v>
      </c>
      <c r="AL47" s="90" t="str">
        <f t="shared" si="7"/>
        <v xml:space="preserve"> </v>
      </c>
    </row>
    <row r="48" spans="1:38">
      <c r="A48" s="865"/>
      <c r="B48" s="862"/>
      <c r="C48" s="86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70"/>
      <c r="R48" s="370"/>
      <c r="S48" s="88"/>
      <c r="U48" s="7" t="s">
        <v>8</v>
      </c>
      <c r="V48" s="7"/>
      <c r="W48" s="686" t="str">
        <f>IIIB!Y50</f>
        <v>FY 2024</v>
      </c>
      <c r="X48" s="439">
        <f>IF(VERMTCH!H91&lt;0,0,VERMTCH!H91)</f>
        <v>0</v>
      </c>
      <c r="Y48" s="87">
        <f>SUM(X44:X48)</f>
        <v>0</v>
      </c>
      <c r="Z48" s="19"/>
      <c r="AH48" s="100"/>
      <c r="AL48" s="90" t="str">
        <f t="shared" si="7"/>
        <v xml:space="preserve"> </v>
      </c>
    </row>
    <row r="49" spans="1:38" ht="13.5" thickBot="1">
      <c r="A49" s="859" t="s">
        <v>245</v>
      </c>
      <c r="B49" s="856">
        <f t="shared" ref="B49:C49" si="24">SUM(B8:B19)+B30+B47</f>
        <v>0</v>
      </c>
      <c r="C49" s="856">
        <f t="shared" si="24"/>
        <v>0</v>
      </c>
      <c r="D49" s="166">
        <f t="shared" ref="D49:O49" si="25">SUM(D8:D19)+D30+D47</f>
        <v>0</v>
      </c>
      <c r="E49" s="166">
        <f t="shared" si="25"/>
        <v>0</v>
      </c>
      <c r="F49" s="166">
        <f t="shared" si="25"/>
        <v>0</v>
      </c>
      <c r="G49" s="166">
        <f t="shared" si="25"/>
        <v>0</v>
      </c>
      <c r="H49" s="166">
        <f t="shared" si="25"/>
        <v>0</v>
      </c>
      <c r="I49" s="166">
        <f t="shared" si="25"/>
        <v>0</v>
      </c>
      <c r="J49" s="166">
        <f t="shared" si="25"/>
        <v>0</v>
      </c>
      <c r="K49" s="166">
        <f t="shared" si="25"/>
        <v>0</v>
      </c>
      <c r="L49" s="166">
        <f t="shared" si="25"/>
        <v>0</v>
      </c>
      <c r="M49" s="166">
        <f t="shared" si="25"/>
        <v>0</v>
      </c>
      <c r="N49" s="166">
        <f t="shared" si="25"/>
        <v>0</v>
      </c>
      <c r="O49" s="166">
        <f t="shared" si="25"/>
        <v>0</v>
      </c>
      <c r="P49" s="255"/>
      <c r="Q49" s="218"/>
      <c r="R49" s="218"/>
      <c r="S49" s="218"/>
      <c r="U49" s="7"/>
      <c r="V49" s="7"/>
      <c r="W49" s="686"/>
      <c r="X49" s="439"/>
      <c r="Y49" s="87"/>
      <c r="Z49" s="19"/>
      <c r="AH49" s="100">
        <f>+A50</f>
        <v>0</v>
      </c>
      <c r="AI49" s="27">
        <f>+C49</f>
        <v>0</v>
      </c>
      <c r="AJ49" s="27">
        <f>+AJ20+AJ30+AJ47</f>
        <v>0</v>
      </c>
      <c r="AK49" s="27">
        <f>+AI49-AJ49</f>
        <v>0</v>
      </c>
      <c r="AL49" s="90" t="str">
        <f t="shared" si="7"/>
        <v xml:space="preserve"> </v>
      </c>
    </row>
    <row r="50" spans="1:38" ht="13.5" thickTop="1">
      <c r="A50" s="373"/>
      <c r="B50" s="43"/>
      <c r="C50" s="43"/>
      <c r="D50" s="309"/>
      <c r="E50" s="43"/>
      <c r="F50" s="43"/>
      <c r="G50" s="43"/>
      <c r="H50" s="66"/>
      <c r="I50" s="43"/>
      <c r="J50" s="43"/>
      <c r="K50" s="43"/>
      <c r="L50" s="88"/>
      <c r="M50" s="88"/>
      <c r="N50" s="88"/>
      <c r="O50" s="88"/>
      <c r="P50" s="88"/>
      <c r="Q50" s="88"/>
      <c r="R50" s="88"/>
      <c r="S50" s="88"/>
      <c r="U50" s="6" t="s">
        <v>214</v>
      </c>
      <c r="Z50" s="19"/>
      <c r="AH50" s="100"/>
      <c r="AL50" s="90" t="str">
        <f t="shared" si="7"/>
        <v xml:space="preserve"> </v>
      </c>
    </row>
    <row r="51" spans="1:38">
      <c r="D51" s="55"/>
      <c r="E51" s="43"/>
      <c r="F51" s="656" t="s">
        <v>561</v>
      </c>
      <c r="G51" s="43"/>
      <c r="H51" s="66"/>
      <c r="I51" s="43"/>
      <c r="J51" s="43"/>
      <c r="K51" s="43"/>
      <c r="L51" s="88"/>
      <c r="M51" s="88"/>
      <c r="N51" s="88"/>
      <c r="O51" s="88"/>
      <c r="P51" s="88"/>
      <c r="Q51" s="88"/>
      <c r="R51" s="88"/>
      <c r="S51" s="88"/>
      <c r="U51" s="27" t="s">
        <v>378</v>
      </c>
      <c r="V51" s="337">
        <f>C34+C9</f>
        <v>0</v>
      </c>
      <c r="W51" s="6"/>
      <c r="X51" s="6"/>
      <c r="Y51" s="601" t="s">
        <v>238</v>
      </c>
    </row>
    <row r="52" spans="1:38" ht="25.5">
      <c r="A52" s="657" t="s">
        <v>562</v>
      </c>
      <c r="B52" s="275"/>
      <c r="C52" s="653"/>
      <c r="D52" s="654"/>
      <c r="E52" s="783"/>
      <c r="F52" s="784" t="s">
        <v>639</v>
      </c>
      <c r="G52" s="659">
        <f>IF(VERMTCH!H12=0,0,(L33+L9+L8+L34)/VERMTCH!H12)</f>
        <v>0</v>
      </c>
      <c r="H52" s="27" t="s">
        <v>555</v>
      </c>
      <c r="U52" s="27" t="s">
        <v>250</v>
      </c>
      <c r="V52" s="337">
        <f>C33+C8</f>
        <v>0</v>
      </c>
      <c r="W52" s="34"/>
      <c r="X52" s="6"/>
      <c r="Y52" s="6"/>
    </row>
    <row r="53" spans="1:38">
      <c r="A53" s="658" t="s">
        <v>454</v>
      </c>
      <c r="B53" s="655"/>
      <c r="C53" s="988">
        <f>IF(L30=0,0,L30/(VERMTCH!H10+VERMTCH!H12))</f>
        <v>0</v>
      </c>
      <c r="D53" s="985" t="str">
        <f>IF(C53&lt;=0.5,"OK","Check")</f>
        <v>OK</v>
      </c>
      <c r="E53" s="783"/>
      <c r="F53" s="339" t="s">
        <v>638</v>
      </c>
      <c r="G53" s="659">
        <f>IF(VERMTCH!H12=0,0,(L12+L37)/VERMTCH!H12)</f>
        <v>0</v>
      </c>
      <c r="H53" s="27" t="s">
        <v>555</v>
      </c>
      <c r="U53" s="27" t="s">
        <v>379</v>
      </c>
      <c r="V53" s="337">
        <f>C42+C41+C40+C39+C16+C15+C14+C13</f>
        <v>0</v>
      </c>
      <c r="W53" s="34"/>
      <c r="X53" s="6"/>
      <c r="Y53" s="6"/>
      <c r="Z53" s="37"/>
    </row>
    <row r="54" spans="1:38">
      <c r="A54" s="984" t="s">
        <v>702</v>
      </c>
      <c r="C54" s="653">
        <f>IF(L47=0,0,L47/(VERMTCH!#REF!+VERMTCH!H12))</f>
        <v>0</v>
      </c>
      <c r="D54" s="654" t="str">
        <f>IF(C54&lt;=0.2,"OK","Check")</f>
        <v>OK</v>
      </c>
      <c r="F54" s="339" t="s">
        <v>428</v>
      </c>
      <c r="G54" s="659">
        <f>IF(VERMTCH!H12=0,0,(L43+L17)/VERMTCH!H12)</f>
        <v>0</v>
      </c>
      <c r="H54" s="347" t="s">
        <v>556</v>
      </c>
      <c r="U54" s="27" t="s">
        <v>429</v>
      </c>
      <c r="V54" s="337">
        <f>C36+C10</f>
        <v>0</v>
      </c>
      <c r="W54" s="34"/>
      <c r="X54" s="6"/>
      <c r="Y54" s="34"/>
      <c r="Z54" s="37"/>
    </row>
    <row r="55" spans="1:38">
      <c r="A55" s="781"/>
      <c r="B55" s="66"/>
      <c r="F55" s="782" t="s">
        <v>643</v>
      </c>
      <c r="G55" s="659">
        <f>IF(VERMTCH!H12=0,0,(L16+L15+L14+L13+L42+L41+L40+L39)/VERMTCH!H12)</f>
        <v>0</v>
      </c>
      <c r="H55" s="27" t="s">
        <v>403</v>
      </c>
      <c r="I55" s="205"/>
      <c r="J55" s="66"/>
      <c r="K55" s="66"/>
      <c r="L55" s="66"/>
      <c r="M55" s="66"/>
      <c r="N55" s="66"/>
      <c r="O55" s="66"/>
      <c r="P55" s="66"/>
      <c r="Q55" s="66"/>
      <c r="R55" s="66"/>
      <c r="S55" s="66"/>
      <c r="U55" s="27" t="s">
        <v>704</v>
      </c>
      <c r="V55" s="27">
        <f>+C12+C17+C18+C19</f>
        <v>0</v>
      </c>
    </row>
    <row r="56" spans="1:38">
      <c r="B56" s="66"/>
      <c r="F56" s="339" t="s">
        <v>380</v>
      </c>
      <c r="G56" s="659">
        <f>IF(VERMTCH!H12=0,0,(L21+L22+L23+L24+L25+L26+L27+L29)/VERMTCH!H12)</f>
        <v>0</v>
      </c>
      <c r="H56" s="27" t="s">
        <v>556</v>
      </c>
      <c r="U56" s="27" t="s">
        <v>705</v>
      </c>
      <c r="V56" s="27">
        <f>+C21+C22+C23+C24+C25+C26+C27+C28+C29</f>
        <v>0</v>
      </c>
    </row>
    <row r="57" spans="1:38">
      <c r="A57" s="889"/>
      <c r="B57" s="66"/>
      <c r="F57" s="339" t="s">
        <v>175</v>
      </c>
      <c r="G57" s="659">
        <f>IF(VERMTCH!H12=0,0,(L8+L9+L12+L13+L14+L15+L16+L17+L21+L22+L23+L24+L25+L26+L27+L29+L33+L34+L37+L39+L40+L41+L42+L43)/VERMTCH!H12)</f>
        <v>0</v>
      </c>
      <c r="H57" s="27" t="s">
        <v>551</v>
      </c>
      <c r="U57" s="27" t="s">
        <v>706</v>
      </c>
      <c r="V57" s="27">
        <f>+C35+C36+C37+C38+C43+C44+C45+C46</f>
        <v>0</v>
      </c>
    </row>
    <row r="58" spans="1:38">
      <c r="A58" s="984"/>
      <c r="B58" s="66"/>
    </row>
    <row r="59" spans="1:38">
      <c r="A59" s="137"/>
      <c r="B59" s="66"/>
      <c r="U59" s="27" t="s">
        <v>218</v>
      </c>
      <c r="V59" s="27">
        <f>SUM(V51:V57)</f>
        <v>0</v>
      </c>
    </row>
    <row r="61" spans="1:38">
      <c r="U61" s="17"/>
    </row>
    <row r="62" spans="1:38">
      <c r="U62" s="137"/>
    </row>
  </sheetData>
  <mergeCells count="4">
    <mergeCell ref="U1:Z1"/>
    <mergeCell ref="U2:Z2"/>
    <mergeCell ref="U3:Z3"/>
    <mergeCell ref="U4:Z4"/>
  </mergeCells>
  <phoneticPr fontId="10" type="noConversion"/>
  <printOptions headings="1"/>
  <pageMargins left="0.75" right="0.75" top="1" bottom="1" header="0.5" footer="0.5"/>
  <pageSetup paperSize="5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ID159"/>
  <sheetViews>
    <sheetView showGridLines="0" zoomScale="50" zoomScaleNormal="50" zoomScaleSheetLayoutView="50" zoomScalePageLayoutView="2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J91" sqref="J91"/>
    </sheetView>
  </sheetViews>
  <sheetFormatPr defaultColWidth="0" defaultRowHeight="12.75"/>
  <cols>
    <col min="1" max="1" width="12.5703125" customWidth="1"/>
    <col min="2" max="2" width="119.7109375" style="27" customWidth="1"/>
    <col min="3" max="3" width="19.28515625" style="27" customWidth="1"/>
    <col min="4" max="4" width="28" style="27" customWidth="1"/>
    <col min="5" max="5" width="24.7109375" style="27" customWidth="1"/>
    <col min="6" max="6" width="23.7109375" style="27" customWidth="1"/>
    <col min="7" max="7" width="25.28515625" style="27" customWidth="1"/>
    <col min="8" max="8" width="30.5703125" style="27" customWidth="1"/>
    <col min="9" max="9" width="20.7109375" style="27" customWidth="1"/>
    <col min="10" max="10" width="37.7109375" style="27" customWidth="1"/>
    <col min="11" max="11" width="27.7109375" style="27" customWidth="1"/>
    <col min="12" max="12" width="4.140625" style="27" customWidth="1"/>
    <col min="13" max="13" width="7" style="27" customWidth="1"/>
    <col min="14" max="14" width="3.7109375" style="27" customWidth="1"/>
    <col min="15" max="15" width="5" style="27" customWidth="1"/>
    <col min="16" max="16" width="2" style="27" customWidth="1"/>
    <col min="17" max="17" width="72.7109375" style="27" customWidth="1"/>
    <col min="18" max="18" width="19.42578125" style="27" customWidth="1"/>
    <col min="19" max="19" width="10.28515625" style="27" customWidth="1"/>
    <col min="20" max="20" width="22.28515625" style="27" bestFit="1" customWidth="1"/>
    <col min="21" max="21" width="1.5703125" style="27" hidden="1" customWidth="1"/>
    <col min="22" max="22" width="21" style="27" customWidth="1"/>
    <col min="23" max="238" width="8.42578125" style="27" customWidth="1"/>
  </cols>
  <sheetData>
    <row r="1" spans="1:238" ht="28.5" thickBot="1">
      <c r="A1" s="700"/>
      <c r="B1" s="701" t="s">
        <v>281</v>
      </c>
      <c r="C1" s="700"/>
      <c r="D1" s="700"/>
      <c r="E1" s="702"/>
      <c r="F1" s="700"/>
      <c r="G1" s="703"/>
      <c r="H1" s="704" t="str">
        <f>SCHEDAAA!F1</f>
        <v>Budget Period FY 2024</v>
      </c>
      <c r="I1" s="702"/>
      <c r="J1" s="703"/>
      <c r="K1" s="703"/>
      <c r="L1" s="703"/>
      <c r="M1" s="705"/>
      <c r="N1" s="705"/>
      <c r="O1" s="705"/>
      <c r="P1" s="705"/>
      <c r="Q1" s="1010" t="s">
        <v>630</v>
      </c>
      <c r="R1" s="1010"/>
      <c r="S1" s="1010"/>
      <c r="T1" s="1010"/>
      <c r="U1" s="705"/>
      <c r="V1" s="705"/>
      <c r="W1" s="705"/>
      <c r="X1" s="705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</row>
    <row r="2" spans="1:238" ht="28.5" thickBot="1">
      <c r="A2" s="700"/>
      <c r="B2" s="706" t="s">
        <v>629</v>
      </c>
      <c r="C2" s="707"/>
      <c r="D2" s="702"/>
      <c r="E2" s="708" t="str">
        <f>+SCHEDAAA!C2</f>
        <v xml:space="preserve"> </v>
      </c>
      <c r="F2" s="700"/>
      <c r="G2" s="700"/>
      <c r="H2" s="702"/>
      <c r="I2" s="702"/>
      <c r="J2" s="703"/>
      <c r="K2" s="703"/>
      <c r="L2" s="703"/>
      <c r="M2" s="703"/>
      <c r="N2" s="703"/>
      <c r="O2" s="703"/>
      <c r="P2" s="703"/>
      <c r="Q2" s="704" t="s">
        <v>631</v>
      </c>
      <c r="R2" s="703"/>
      <c r="S2" s="703"/>
      <c r="T2" s="703"/>
      <c r="U2" s="703"/>
      <c r="V2" s="703"/>
      <c r="W2" s="703"/>
      <c r="X2" s="703"/>
    </row>
    <row r="3" spans="1:238" ht="28.5" thickBot="1">
      <c r="A3" s="700"/>
      <c r="B3" s="709" t="s">
        <v>559</v>
      </c>
      <c r="C3" s="710"/>
      <c r="D3" s="702"/>
      <c r="E3" s="711">
        <f>+SCHEDAAA!C3</f>
        <v>0</v>
      </c>
      <c r="F3" s="703"/>
      <c r="G3" s="712" t="s">
        <v>514</v>
      </c>
      <c r="H3" s="713" t="str">
        <f>SCHEDAAA!E1</f>
        <v>00</v>
      </c>
      <c r="I3" s="702"/>
      <c r="J3" s="703"/>
      <c r="K3" s="703"/>
      <c r="L3" s="703"/>
      <c r="M3" s="714"/>
      <c r="N3" s="714"/>
      <c r="O3" s="714"/>
      <c r="P3" s="714"/>
      <c r="Q3" s="715" t="s">
        <v>158</v>
      </c>
      <c r="R3" s="716">
        <f>IIIB!E61</f>
        <v>0</v>
      </c>
      <c r="S3" s="714" t="str">
        <f>IF((AND(R3&lt;=U3,$D$18&gt;0)),"Check","OK")</f>
        <v>OK</v>
      </c>
      <c r="T3" s="715" t="s">
        <v>402</v>
      </c>
      <c r="U3" s="717">
        <v>0.09</v>
      </c>
      <c r="V3" s="703"/>
      <c r="W3" s="714"/>
      <c r="X3" s="714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</row>
    <row r="4" spans="1:238" ht="27.75">
      <c r="A4" s="700"/>
      <c r="B4" s="703"/>
      <c r="C4" s="718" t="s">
        <v>8</v>
      </c>
      <c r="D4" s="700"/>
      <c r="E4" s="700"/>
      <c r="F4" s="703"/>
      <c r="G4" s="703"/>
      <c r="H4" s="719">
        <f ca="1">NOW()</f>
        <v>45132.370293749998</v>
      </c>
      <c r="I4" s="702"/>
      <c r="J4" s="703"/>
      <c r="K4" s="703"/>
      <c r="L4" s="703"/>
      <c r="M4" s="714"/>
      <c r="N4" s="714"/>
      <c r="O4" s="714"/>
      <c r="P4" s="714"/>
      <c r="Q4" s="715" t="s">
        <v>174</v>
      </c>
      <c r="R4" s="716">
        <f>IIIB!E62</f>
        <v>0</v>
      </c>
      <c r="S4" s="714" t="str">
        <f>IF((AND(R4&lt;=U4,$D$18&gt;0)),"Check","OK")</f>
        <v>OK</v>
      </c>
      <c r="T4" s="715" t="s">
        <v>552</v>
      </c>
      <c r="U4" s="717">
        <v>0.2</v>
      </c>
      <c r="V4" s="703"/>
      <c r="W4" s="714"/>
      <c r="X4" s="714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</row>
    <row r="5" spans="1:238" ht="27.75">
      <c r="A5" s="700"/>
      <c r="B5" s="720" t="str">
        <f>SCHEDAAA!F1</f>
        <v>Budget Period FY 2024</v>
      </c>
      <c r="C5" s="721"/>
      <c r="D5" s="700"/>
      <c r="E5" s="700"/>
      <c r="F5" s="700"/>
      <c r="G5" s="700"/>
      <c r="H5" s="703"/>
      <c r="I5" s="722"/>
      <c r="J5" s="703"/>
      <c r="K5" s="703"/>
      <c r="L5" s="703"/>
      <c r="M5" s="703"/>
      <c r="N5" s="703"/>
      <c r="O5" s="703"/>
      <c r="P5" s="703"/>
      <c r="Q5" s="703" t="s">
        <v>161</v>
      </c>
      <c r="R5" s="717">
        <f>IIIB!E63</f>
        <v>0</v>
      </c>
      <c r="S5" s="714" t="str">
        <f>IF((AND(R5&lt;=U5,$D$18&gt;0)),"Check","OK")</f>
        <v>OK</v>
      </c>
      <c r="T5" s="703" t="s">
        <v>404</v>
      </c>
      <c r="U5" s="717">
        <v>0.05</v>
      </c>
      <c r="V5" s="703"/>
      <c r="W5" s="703"/>
      <c r="X5" s="703"/>
    </row>
    <row r="6" spans="1:238" ht="27.75">
      <c r="A6" s="700"/>
      <c r="B6" s="723"/>
      <c r="C6" s="723" t="s">
        <v>8</v>
      </c>
      <c r="D6" s="891" t="s">
        <v>8</v>
      </c>
      <c r="E6" s="892"/>
      <c r="F6" s="892"/>
      <c r="G6" s="892"/>
      <c r="H6" s="892"/>
      <c r="I6" s="702"/>
      <c r="J6" s="703"/>
      <c r="K6" s="703"/>
      <c r="L6" s="703"/>
      <c r="M6" s="703"/>
      <c r="N6" s="703"/>
      <c r="O6" s="703"/>
      <c r="P6" s="703"/>
      <c r="Q6" s="703" t="s">
        <v>175</v>
      </c>
      <c r="R6" s="717">
        <f>IIIB!E64</f>
        <v>0</v>
      </c>
      <c r="S6" s="714" t="str">
        <f>IF((AND(R6&lt;=U6,$D$18&gt;0)),"Check","OK")</f>
        <v>OK</v>
      </c>
      <c r="T6" s="703" t="s">
        <v>551</v>
      </c>
      <c r="U6" s="717">
        <v>0.39</v>
      </c>
      <c r="V6" s="703"/>
      <c r="W6" s="703"/>
      <c r="X6" s="703"/>
    </row>
    <row r="7" spans="1:238" ht="27">
      <c r="A7" s="700"/>
      <c r="B7" s="700"/>
      <c r="C7" s="724" t="s">
        <v>282</v>
      </c>
      <c r="D7" s="892" t="s">
        <v>73</v>
      </c>
      <c r="E7" s="892" t="s">
        <v>74</v>
      </c>
      <c r="F7" s="892" t="s">
        <v>75</v>
      </c>
      <c r="G7" s="892" t="s">
        <v>537</v>
      </c>
      <c r="H7" s="891" t="s">
        <v>372</v>
      </c>
      <c r="I7" s="724" t="s">
        <v>27</v>
      </c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</row>
    <row r="8" spans="1:238" ht="27.75">
      <c r="A8" s="725"/>
      <c r="B8" s="701" t="s">
        <v>283</v>
      </c>
      <c r="C8" s="726"/>
      <c r="D8" s="727"/>
      <c r="E8" s="727"/>
      <c r="F8" s="727"/>
      <c r="G8" s="727"/>
      <c r="H8" s="728"/>
      <c r="I8" s="726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</row>
    <row r="9" spans="1:238" ht="27.75">
      <c r="A9" s="729" t="s">
        <v>351</v>
      </c>
      <c r="B9" s="905" t="s">
        <v>660</v>
      </c>
      <c r="C9" s="734" t="s">
        <v>284</v>
      </c>
      <c r="D9" s="731"/>
      <c r="E9" s="898"/>
      <c r="F9" s="731"/>
      <c r="G9" s="899"/>
      <c r="H9" s="731"/>
      <c r="I9" s="735">
        <f t="shared" ref="I9:I14" si="0">SUM(D9:H9)</f>
        <v>0</v>
      </c>
      <c r="J9" s="703"/>
      <c r="K9" s="703"/>
      <c r="L9" s="703"/>
      <c r="M9" s="703"/>
      <c r="N9" s="703"/>
      <c r="O9" s="703"/>
      <c r="P9" s="703"/>
      <c r="Q9" s="1011"/>
      <c r="R9" s="1011"/>
      <c r="S9" s="1011"/>
      <c r="T9" s="1011"/>
      <c r="U9" s="1011"/>
      <c r="V9" s="1011"/>
      <c r="W9" s="703"/>
      <c r="X9" s="703"/>
    </row>
    <row r="10" spans="1:238" ht="27.75" customHeight="1">
      <c r="A10" s="890" t="s">
        <v>358</v>
      </c>
      <c r="B10" s="723" t="s">
        <v>717</v>
      </c>
      <c r="C10" s="900" t="s">
        <v>284</v>
      </c>
      <c r="D10" s="731"/>
      <c r="E10" s="898"/>
      <c r="F10" s="731"/>
      <c r="G10" s="899"/>
      <c r="H10" s="731"/>
      <c r="I10" s="901">
        <f t="shared" si="0"/>
        <v>0</v>
      </c>
      <c r="J10" s="962" t="s">
        <v>676</v>
      </c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</row>
    <row r="11" spans="1:238" ht="27.75" customHeight="1">
      <c r="A11" s="890"/>
      <c r="B11" s="723" t="s">
        <v>718</v>
      </c>
      <c r="C11" s="900"/>
      <c r="D11" s="731"/>
      <c r="E11" s="1012"/>
      <c r="F11" s="731"/>
      <c r="G11" s="899"/>
      <c r="H11" s="731"/>
      <c r="I11" s="901"/>
      <c r="J11" s="962"/>
      <c r="K11" s="703"/>
      <c r="L11" s="703"/>
      <c r="M11" s="70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</row>
    <row r="12" spans="1:238" ht="27.75">
      <c r="A12" s="729" t="s">
        <v>359</v>
      </c>
      <c r="B12" s="733" t="s">
        <v>714</v>
      </c>
      <c r="C12" s="734" t="s">
        <v>284</v>
      </c>
      <c r="D12" s="869"/>
      <c r="E12" s="870"/>
      <c r="F12" s="869"/>
      <c r="G12" s="871"/>
      <c r="H12" s="869"/>
      <c r="I12" s="735">
        <f t="shared" si="0"/>
        <v>0</v>
      </c>
      <c r="J12" s="736"/>
      <c r="K12" s="736"/>
      <c r="L12" s="736"/>
      <c r="M12" s="736"/>
      <c r="N12" s="736"/>
      <c r="O12" s="736"/>
      <c r="P12" s="736"/>
      <c r="Q12" s="736"/>
      <c r="R12" s="703"/>
      <c r="S12" s="703"/>
      <c r="T12" s="703"/>
      <c r="U12" s="703"/>
      <c r="V12" s="703"/>
      <c r="W12" s="703"/>
      <c r="X12" s="703"/>
    </row>
    <row r="13" spans="1:238" ht="27.75">
      <c r="A13" s="729" t="s">
        <v>360</v>
      </c>
      <c r="B13" s="700" t="s">
        <v>286</v>
      </c>
      <c r="C13" s="737" t="s">
        <v>284</v>
      </c>
      <c r="D13" s="754" t="s">
        <v>287</v>
      </c>
      <c r="E13" s="893"/>
      <c r="F13" s="906">
        <f>-E13</f>
        <v>0</v>
      </c>
      <c r="G13" s="754" t="s">
        <v>287</v>
      </c>
      <c r="H13" s="754" t="s">
        <v>287</v>
      </c>
      <c r="I13" s="738">
        <f t="shared" si="0"/>
        <v>0</v>
      </c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</row>
    <row r="14" spans="1:238" ht="27.75">
      <c r="A14" s="729" t="s">
        <v>361</v>
      </c>
      <c r="B14" s="700" t="s">
        <v>288</v>
      </c>
      <c r="C14" s="730" t="s">
        <v>284</v>
      </c>
      <c r="D14" s="756">
        <f>SUM(D8:D13)</f>
        <v>0</v>
      </c>
      <c r="E14" s="756">
        <f>SUM(E8:E13)</f>
        <v>0</v>
      </c>
      <c r="F14" s="756">
        <f>SUM(F8:F13)</f>
        <v>0</v>
      </c>
      <c r="G14" s="756">
        <f>SUM(G8:G13)</f>
        <v>0</v>
      </c>
      <c r="H14" s="757">
        <f>SUM(H8:H13)</f>
        <v>0</v>
      </c>
      <c r="I14" s="732">
        <f t="shared" si="0"/>
        <v>0</v>
      </c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</row>
    <row r="15" spans="1:238" ht="27">
      <c r="A15" s="725"/>
      <c r="B15" s="700"/>
      <c r="C15" s="730" t="s">
        <v>62</v>
      </c>
      <c r="D15" s="756" t="s">
        <v>62</v>
      </c>
      <c r="E15" s="756" t="s">
        <v>62</v>
      </c>
      <c r="F15" s="756" t="s">
        <v>62</v>
      </c>
      <c r="G15" s="756"/>
      <c r="H15" s="757"/>
      <c r="I15" s="732" t="s">
        <v>8</v>
      </c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</row>
    <row r="16" spans="1:238" ht="27.75">
      <c r="A16" s="725"/>
      <c r="B16" s="701" t="s">
        <v>289</v>
      </c>
      <c r="C16" s="730" t="s">
        <v>62</v>
      </c>
      <c r="D16" s="756" t="s">
        <v>62</v>
      </c>
      <c r="E16" s="756" t="s">
        <v>62</v>
      </c>
      <c r="F16" s="756"/>
      <c r="G16" s="756"/>
      <c r="H16" s="757"/>
      <c r="I16" s="732" t="s">
        <v>8</v>
      </c>
      <c r="J16" s="703"/>
      <c r="K16" s="703"/>
      <c r="L16" s="703"/>
      <c r="M16" s="703"/>
      <c r="N16" s="703"/>
      <c r="O16" s="703"/>
      <c r="P16" s="703"/>
      <c r="Q16" s="704" t="s">
        <v>632</v>
      </c>
      <c r="R16" s="703"/>
      <c r="S16" s="703"/>
      <c r="T16" s="703"/>
      <c r="U16" s="703"/>
      <c r="V16" s="703"/>
      <c r="W16" s="703"/>
      <c r="X16" s="703"/>
    </row>
    <row r="17" spans="1:24" ht="54.75">
      <c r="A17" s="729" t="s">
        <v>362</v>
      </c>
      <c r="B17" s="700" t="s">
        <v>81</v>
      </c>
      <c r="C17" s="739" t="s">
        <v>319</v>
      </c>
      <c r="D17" s="926">
        <f>SCHEDAAA!J9</f>
        <v>0</v>
      </c>
      <c r="E17" s="926">
        <f>+SCHEDAAA!J10</f>
        <v>0</v>
      </c>
      <c r="F17" s="926">
        <f>SCHEDAAA!J11</f>
        <v>0</v>
      </c>
      <c r="G17" s="927"/>
      <c r="H17" s="757">
        <f>+SCHEDAAA!J12</f>
        <v>0</v>
      </c>
      <c r="I17" s="732">
        <f>SUM(D17:H17)</f>
        <v>0</v>
      </c>
      <c r="J17" s="741">
        <f>IF(C21-I17=0,0,C21-I17)</f>
        <v>0</v>
      </c>
      <c r="K17" s="703"/>
      <c r="L17" s="703"/>
      <c r="M17" s="703"/>
      <c r="N17" s="703"/>
      <c r="O17" s="703"/>
      <c r="P17" s="703"/>
      <c r="Q17" s="785" t="s">
        <v>639</v>
      </c>
      <c r="R17" s="717">
        <f>IIIE!G52</f>
        <v>0</v>
      </c>
      <c r="S17" s="714" t="str">
        <f t="shared" ref="S17:S22" si="1">IF((AND(R17&lt;=U17,$H$18&gt;0)),"Check","OK")</f>
        <v>OK</v>
      </c>
      <c r="T17" s="703" t="s">
        <v>555</v>
      </c>
      <c r="U17" s="717">
        <v>7.0000000000000007E-2</v>
      </c>
      <c r="V17" s="703"/>
      <c r="W17" s="703"/>
      <c r="X17" s="703"/>
    </row>
    <row r="18" spans="1:24" ht="27.75">
      <c r="A18" s="729" t="s">
        <v>363</v>
      </c>
      <c r="B18" s="700" t="s">
        <v>277</v>
      </c>
      <c r="C18" s="730" t="s">
        <v>284</v>
      </c>
      <c r="D18" s="928">
        <f>IIIB!W9</f>
        <v>0</v>
      </c>
      <c r="E18" s="928">
        <f>IIIC!S20</f>
        <v>0</v>
      </c>
      <c r="F18" s="928">
        <f>IIIC!S40</f>
        <v>0</v>
      </c>
      <c r="G18" s="928">
        <f>IIID!L30</f>
        <v>0</v>
      </c>
      <c r="H18" s="929">
        <f>IIIE!V8</f>
        <v>0</v>
      </c>
      <c r="I18" s="732">
        <f>SUM(D18:H18)</f>
        <v>0</v>
      </c>
      <c r="J18" s="742" t="s">
        <v>439</v>
      </c>
      <c r="K18" s="703"/>
      <c r="L18" s="703"/>
      <c r="M18" s="703"/>
      <c r="N18" s="703"/>
      <c r="O18" s="703"/>
      <c r="P18" s="703"/>
      <c r="Q18" s="786" t="s">
        <v>638</v>
      </c>
      <c r="R18" s="717">
        <f>IIIE!G53</f>
        <v>0</v>
      </c>
      <c r="S18" s="714" t="str">
        <f t="shared" si="1"/>
        <v>OK</v>
      </c>
      <c r="T18" s="703" t="s">
        <v>555</v>
      </c>
      <c r="U18" s="717">
        <v>7.0000000000000007E-2</v>
      </c>
      <c r="V18" s="703"/>
      <c r="W18" s="703"/>
      <c r="X18" s="703"/>
    </row>
    <row r="19" spans="1:24" ht="27.75">
      <c r="A19" s="729"/>
      <c r="B19" s="743"/>
      <c r="C19" s="730"/>
      <c r="D19" s="927"/>
      <c r="E19" s="927"/>
      <c r="F19" s="927"/>
      <c r="G19" s="927"/>
      <c r="H19" s="930"/>
      <c r="I19" s="732">
        <f>SUM(D19:H19)</f>
        <v>0</v>
      </c>
      <c r="J19" s="703"/>
      <c r="K19" s="703"/>
      <c r="L19" s="703"/>
      <c r="M19" s="703"/>
      <c r="N19" s="703"/>
      <c r="O19" s="703"/>
      <c r="P19" s="703"/>
      <c r="Q19" s="703" t="s">
        <v>428</v>
      </c>
      <c r="R19" s="717">
        <f>IIIE!G54</f>
        <v>0</v>
      </c>
      <c r="S19" s="714" t="str">
        <f t="shared" si="1"/>
        <v>OK</v>
      </c>
      <c r="T19" s="703" t="s">
        <v>556</v>
      </c>
      <c r="U19" s="717">
        <v>0.05</v>
      </c>
      <c r="V19" s="703"/>
      <c r="W19" s="703"/>
      <c r="X19" s="703"/>
    </row>
    <row r="20" spans="1:24" ht="28.5" thickBot="1">
      <c r="A20" s="729" t="s">
        <v>438</v>
      </c>
      <c r="B20" s="700" t="s">
        <v>273</v>
      </c>
      <c r="C20" s="737" t="s">
        <v>284</v>
      </c>
      <c r="D20" s="754"/>
      <c r="E20" s="754" t="s">
        <v>8</v>
      </c>
      <c r="F20" s="754" t="s">
        <v>8</v>
      </c>
      <c r="G20" s="754"/>
      <c r="H20" s="754" t="s">
        <v>8</v>
      </c>
      <c r="I20" s="738">
        <f>SUM(D20:H20)</f>
        <v>0</v>
      </c>
      <c r="J20" s="703"/>
      <c r="K20" s="703"/>
      <c r="L20" s="703"/>
      <c r="M20" s="703"/>
      <c r="N20" s="703"/>
      <c r="O20" s="703"/>
      <c r="P20" s="703"/>
      <c r="Q20" s="703" t="s">
        <v>643</v>
      </c>
      <c r="R20" s="717">
        <f>IIIE!G55</f>
        <v>0</v>
      </c>
      <c r="S20" s="714" t="str">
        <f t="shared" si="1"/>
        <v>OK</v>
      </c>
      <c r="T20" s="703" t="s">
        <v>403</v>
      </c>
      <c r="U20" s="717">
        <v>0.15</v>
      </c>
      <c r="V20" s="703"/>
      <c r="W20" s="703"/>
      <c r="X20" s="703"/>
    </row>
    <row r="21" spans="1:24" ht="28.5" thickBot="1">
      <c r="A21" s="729" t="s">
        <v>544</v>
      </c>
      <c r="B21" s="700" t="s">
        <v>291</v>
      </c>
      <c r="C21" s="866"/>
      <c r="D21" s="756">
        <f>SUM(D17:D20)</f>
        <v>0</v>
      </c>
      <c r="E21" s="756">
        <f>SUM(E17:E20)</f>
        <v>0</v>
      </c>
      <c r="F21" s="756">
        <f>SUM(F17:F20)</f>
        <v>0</v>
      </c>
      <c r="G21" s="756">
        <f>SUM(G17:G20)</f>
        <v>0</v>
      </c>
      <c r="H21" s="931">
        <f>SUM(H17:H20)</f>
        <v>0</v>
      </c>
      <c r="I21" s="732">
        <f>SUM(D21:H21)</f>
        <v>0</v>
      </c>
      <c r="J21" s="703"/>
      <c r="K21" s="703"/>
      <c r="L21" s="703"/>
      <c r="M21" s="703"/>
      <c r="N21" s="703"/>
      <c r="O21" s="703"/>
      <c r="P21" s="703"/>
      <c r="Q21" s="703" t="s">
        <v>380</v>
      </c>
      <c r="R21" s="717">
        <f>IIIE!G56</f>
        <v>0</v>
      </c>
      <c r="S21" s="714" t="str">
        <f t="shared" si="1"/>
        <v>OK</v>
      </c>
      <c r="T21" s="703" t="s">
        <v>556</v>
      </c>
      <c r="U21" s="717">
        <v>0.05</v>
      </c>
      <c r="V21" s="703"/>
      <c r="W21" s="703"/>
      <c r="X21" s="703"/>
    </row>
    <row r="22" spans="1:24" ht="27.75">
      <c r="A22" s="729"/>
      <c r="B22" s="700"/>
      <c r="C22" s="726" t="s">
        <v>62</v>
      </c>
      <c r="D22" s="756" t="s">
        <v>62</v>
      </c>
      <c r="E22" s="756" t="s">
        <v>62</v>
      </c>
      <c r="F22" s="756" t="s">
        <v>62</v>
      </c>
      <c r="G22" s="756"/>
      <c r="H22" s="757"/>
      <c r="I22" s="732"/>
      <c r="J22" s="703"/>
      <c r="K22" s="703"/>
      <c r="L22" s="703"/>
      <c r="M22" s="703"/>
      <c r="N22" s="703"/>
      <c r="O22" s="703"/>
      <c r="P22" s="703"/>
      <c r="Q22" s="703" t="s">
        <v>175</v>
      </c>
      <c r="R22" s="717">
        <f>IIIE!G57</f>
        <v>0</v>
      </c>
      <c r="S22" s="714" t="str">
        <f t="shared" si="1"/>
        <v>OK</v>
      </c>
      <c r="T22" s="703" t="s">
        <v>551</v>
      </c>
      <c r="U22" s="717">
        <v>0.39</v>
      </c>
      <c r="V22" s="703"/>
      <c r="W22" s="703"/>
      <c r="X22" s="703"/>
    </row>
    <row r="23" spans="1:24" ht="27.75">
      <c r="A23" s="729"/>
      <c r="B23" s="700" t="s">
        <v>292</v>
      </c>
      <c r="C23" s="726"/>
      <c r="D23" s="756"/>
      <c r="E23" s="756"/>
      <c r="F23" s="756"/>
      <c r="G23" s="756"/>
      <c r="H23" s="757"/>
      <c r="I23" s="732"/>
      <c r="J23" s="703"/>
      <c r="K23" s="703"/>
      <c r="L23" s="703"/>
      <c r="M23" s="703"/>
      <c r="N23" s="703"/>
      <c r="O23" s="703"/>
      <c r="P23" s="703"/>
      <c r="Q23" s="703"/>
      <c r="R23" s="703"/>
      <c r="S23" s="703"/>
      <c r="T23" s="703"/>
      <c r="U23" s="703"/>
      <c r="V23" s="703"/>
      <c r="W23" s="703"/>
      <c r="X23" s="703"/>
    </row>
    <row r="24" spans="1:24" ht="27.75">
      <c r="A24" s="729" t="s">
        <v>579</v>
      </c>
      <c r="B24" s="700" t="s">
        <v>293</v>
      </c>
      <c r="C24" s="726"/>
      <c r="D24" s="756">
        <f>D14-D21</f>
        <v>0</v>
      </c>
      <c r="E24" s="756">
        <f>E14-E21</f>
        <v>0</v>
      </c>
      <c r="F24" s="756">
        <f>F14-F21</f>
        <v>0</v>
      </c>
      <c r="G24" s="756">
        <f>G14-G21</f>
        <v>0</v>
      </c>
      <c r="H24" s="932">
        <f>H14-H21</f>
        <v>0</v>
      </c>
      <c r="I24" s="732">
        <f>SUM(D24:H24)</f>
        <v>0</v>
      </c>
      <c r="J24" s="703"/>
      <c r="K24" s="703"/>
      <c r="L24" s="703"/>
      <c r="M24" s="703"/>
      <c r="N24" s="703"/>
      <c r="O24" s="703"/>
      <c r="P24" s="703"/>
      <c r="Q24" s="703"/>
      <c r="R24" s="703"/>
      <c r="S24" s="703"/>
      <c r="T24" s="703"/>
      <c r="U24" s="703"/>
      <c r="V24" s="703"/>
      <c r="W24" s="703"/>
      <c r="X24" s="703"/>
    </row>
    <row r="25" spans="1:24" ht="27.75">
      <c r="A25" s="729"/>
      <c r="B25" s="700" t="s">
        <v>294</v>
      </c>
      <c r="C25" s="726"/>
      <c r="D25" s="756"/>
      <c r="E25" s="756"/>
      <c r="F25" s="756"/>
      <c r="G25" s="756"/>
      <c r="H25" s="757"/>
      <c r="I25" s="732"/>
      <c r="J25" s="703"/>
      <c r="K25" s="703"/>
      <c r="L25" s="703"/>
      <c r="M25" s="703"/>
      <c r="N25" s="703"/>
      <c r="O25" s="703"/>
      <c r="P25" s="703"/>
      <c r="Q25" s="924"/>
      <c r="R25" s="924"/>
      <c r="S25" s="924"/>
      <c r="T25" s="924"/>
      <c r="U25" s="924"/>
      <c r="V25" s="924"/>
      <c r="W25" s="924"/>
      <c r="X25" s="925"/>
    </row>
    <row r="26" spans="1:24" ht="27.75">
      <c r="A26" s="729"/>
      <c r="B26" s="700" t="s">
        <v>316</v>
      </c>
      <c r="C26" s="726"/>
      <c r="D26" s="756"/>
      <c r="E26" s="756"/>
      <c r="F26" s="756"/>
      <c r="G26" s="756"/>
      <c r="H26" s="757"/>
      <c r="I26" s="732"/>
      <c r="J26" s="703"/>
      <c r="K26" s="703"/>
      <c r="L26" s="703"/>
      <c r="M26" s="703"/>
      <c r="N26" s="703"/>
      <c r="O26" s="703"/>
      <c r="P26" s="703"/>
      <c r="Q26" s="924"/>
      <c r="R26" s="924"/>
      <c r="S26" s="924"/>
      <c r="T26" s="924"/>
      <c r="U26" s="924"/>
      <c r="V26" s="924"/>
      <c r="W26" s="924"/>
      <c r="X26" s="925"/>
    </row>
    <row r="27" spans="1:24" ht="27.75" hidden="1">
      <c r="A27" s="729"/>
      <c r="B27" s="700"/>
      <c r="C27" s="726"/>
      <c r="D27" s="756">
        <f>D24+D18</f>
        <v>0</v>
      </c>
      <c r="E27" s="756">
        <f t="shared" ref="E27:I27" si="2">E24+E18</f>
        <v>0</v>
      </c>
      <c r="F27" s="756">
        <f t="shared" si="2"/>
        <v>0</v>
      </c>
      <c r="G27" s="756">
        <f t="shared" si="2"/>
        <v>0</v>
      </c>
      <c r="H27" s="756">
        <f t="shared" si="2"/>
        <v>0</v>
      </c>
      <c r="I27" s="732">
        <f t="shared" si="2"/>
        <v>0</v>
      </c>
      <c r="J27" s="703"/>
      <c r="K27" s="703"/>
      <c r="L27" s="703"/>
      <c r="M27" s="703"/>
      <c r="N27" s="703"/>
      <c r="O27" s="703"/>
      <c r="P27" s="703"/>
      <c r="Q27" s="703"/>
      <c r="R27" s="703"/>
      <c r="S27" s="703"/>
      <c r="T27" s="703"/>
      <c r="U27" s="703"/>
      <c r="V27" s="703"/>
      <c r="W27" s="703"/>
      <c r="X27" s="703"/>
    </row>
    <row r="28" spans="1:24" ht="27.75" hidden="1">
      <c r="A28" s="729"/>
      <c r="B28" s="700"/>
      <c r="C28" s="726"/>
      <c r="D28" s="756"/>
      <c r="E28" s="756"/>
      <c r="F28" s="756"/>
      <c r="G28" s="756"/>
      <c r="H28" s="757"/>
      <c r="I28" s="732">
        <f>I27+I17-I12</f>
        <v>0</v>
      </c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  <c r="X28" s="703"/>
    </row>
    <row r="29" spans="1:24" ht="27.75">
      <c r="A29" s="729"/>
      <c r="B29" s="700"/>
      <c r="C29" s="726"/>
      <c r="D29" s="756"/>
      <c r="E29" s="756"/>
      <c r="F29" s="756"/>
      <c r="G29" s="756"/>
      <c r="H29" s="757"/>
      <c r="I29" s="732"/>
      <c r="J29" s="703"/>
      <c r="K29" s="703"/>
      <c r="L29" s="703"/>
      <c r="M29" s="703"/>
      <c r="N29" s="703"/>
      <c r="O29" s="703"/>
      <c r="P29" s="703"/>
      <c r="Q29" s="703"/>
      <c r="R29" s="703"/>
      <c r="S29" s="703"/>
      <c r="T29" s="703"/>
      <c r="U29" s="703"/>
      <c r="V29" s="703"/>
      <c r="W29" s="703"/>
      <c r="X29" s="703"/>
    </row>
    <row r="30" spans="1:24" ht="27.75">
      <c r="A30" s="729"/>
      <c r="B30" s="701" t="s">
        <v>471</v>
      </c>
      <c r="C30" s="726"/>
      <c r="D30" s="756"/>
      <c r="E30" s="756"/>
      <c r="F30" s="756"/>
      <c r="G30" s="756"/>
      <c r="H30" s="757"/>
      <c r="I30" s="732"/>
      <c r="J30" s="703"/>
      <c r="K30" s="703"/>
      <c r="L30" s="703"/>
      <c r="M30" s="703"/>
      <c r="N30" s="703"/>
      <c r="O30" s="703"/>
      <c r="P30" s="703"/>
      <c r="Q30" s="703"/>
      <c r="R30" s="703"/>
      <c r="S30" s="703"/>
      <c r="T30" s="703"/>
      <c r="U30" s="703"/>
      <c r="V30" s="703"/>
      <c r="W30" s="703"/>
      <c r="X30" s="703"/>
    </row>
    <row r="31" spans="1:24" ht="27.75">
      <c r="A31" s="729" t="s">
        <v>580</v>
      </c>
      <c r="B31" s="700" t="s">
        <v>468</v>
      </c>
      <c r="C31" s="726"/>
      <c r="D31" s="933" t="s">
        <v>284</v>
      </c>
      <c r="E31" s="933" t="s">
        <v>284</v>
      </c>
      <c r="F31" s="933" t="s">
        <v>284</v>
      </c>
      <c r="G31" s="933" t="s">
        <v>284</v>
      </c>
      <c r="H31" s="933" t="s">
        <v>284</v>
      </c>
      <c r="I31" s="744">
        <v>0</v>
      </c>
      <c r="J31" s="703" t="s">
        <v>485</v>
      </c>
      <c r="K31" s="703"/>
      <c r="L31" s="703"/>
      <c r="M31" s="703"/>
      <c r="N31" s="703"/>
      <c r="O31" s="703"/>
      <c r="P31" s="703"/>
      <c r="Q31" s="703"/>
      <c r="R31" s="703"/>
      <c r="S31" s="703"/>
      <c r="T31" s="703"/>
      <c r="U31" s="703"/>
      <c r="V31" s="703"/>
      <c r="W31" s="703"/>
      <c r="X31" s="703"/>
    </row>
    <row r="32" spans="1:24" ht="27.75">
      <c r="A32" s="729" t="s">
        <v>581</v>
      </c>
      <c r="B32" s="700" t="s">
        <v>669</v>
      </c>
      <c r="C32" s="726"/>
      <c r="D32" s="933" t="s">
        <v>284</v>
      </c>
      <c r="E32" s="933" t="s">
        <v>284</v>
      </c>
      <c r="F32" s="933" t="s">
        <v>284</v>
      </c>
      <c r="G32" s="933" t="s">
        <v>284</v>
      </c>
      <c r="H32" s="933" t="s">
        <v>284</v>
      </c>
      <c r="I32" s="744">
        <v>0</v>
      </c>
      <c r="J32" s="703" t="s">
        <v>533</v>
      </c>
      <c r="K32" s="703"/>
      <c r="L32" s="703"/>
      <c r="M32" s="703"/>
      <c r="N32" s="703"/>
      <c r="O32" s="703"/>
      <c r="P32" s="703"/>
      <c r="Q32" s="703"/>
      <c r="R32" s="703"/>
      <c r="S32" s="703"/>
      <c r="T32" s="703"/>
      <c r="U32" s="703"/>
      <c r="V32" s="703"/>
      <c r="W32" s="703"/>
      <c r="X32" s="703"/>
    </row>
    <row r="33" spans="1:24" ht="27.75">
      <c r="A33" s="729" t="s">
        <v>582</v>
      </c>
      <c r="B33" s="700" t="s">
        <v>484</v>
      </c>
      <c r="C33" s="726"/>
      <c r="D33" s="934"/>
      <c r="E33" s="934"/>
      <c r="F33" s="934"/>
      <c r="G33" s="934"/>
      <c r="H33" s="934"/>
      <c r="I33" s="744">
        <v>0</v>
      </c>
      <c r="J33" s="703" t="s">
        <v>486</v>
      </c>
      <c r="K33" s="703"/>
      <c r="L33" s="703"/>
      <c r="M33" s="703"/>
      <c r="N33" s="703"/>
      <c r="O33" s="703"/>
      <c r="P33" s="703"/>
      <c r="Q33" s="703"/>
      <c r="R33" s="703"/>
      <c r="S33" s="703"/>
      <c r="T33" s="703"/>
      <c r="U33" s="703"/>
      <c r="V33" s="703"/>
      <c r="W33" s="703"/>
      <c r="X33" s="703"/>
    </row>
    <row r="34" spans="1:24" ht="27.75">
      <c r="A34" s="729"/>
      <c r="B34" s="745" t="s">
        <v>469</v>
      </c>
      <c r="C34" s="726"/>
      <c r="D34" s="934"/>
      <c r="E34" s="934"/>
      <c r="F34" s="934"/>
      <c r="G34" s="934"/>
      <c r="H34" s="934"/>
      <c r="I34" s="746">
        <f>+I31+I32+I33</f>
        <v>0</v>
      </c>
      <c r="J34" s="747" t="s">
        <v>469</v>
      </c>
      <c r="K34" s="747"/>
      <c r="L34" s="703"/>
      <c r="M34" s="703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3"/>
    </row>
    <row r="35" spans="1:24" ht="27.75">
      <c r="A35" s="729" t="s">
        <v>583</v>
      </c>
      <c r="B35" s="745" t="s">
        <v>472</v>
      </c>
      <c r="C35" s="726"/>
      <c r="D35" s="933" t="s">
        <v>284</v>
      </c>
      <c r="E35" s="933" t="s">
        <v>284</v>
      </c>
      <c r="F35" s="935">
        <f>IIIC!I42</f>
        <v>0</v>
      </c>
      <c r="G35" s="933" t="s">
        <v>284</v>
      </c>
      <c r="H35" s="933" t="s">
        <v>284</v>
      </c>
      <c r="I35" s="746">
        <f>+F35</f>
        <v>0</v>
      </c>
      <c r="J35" s="747" t="s">
        <v>488</v>
      </c>
      <c r="K35" s="747"/>
      <c r="L35" s="703"/>
      <c r="M35" s="703"/>
      <c r="N35" s="703"/>
      <c r="O35" s="703"/>
      <c r="P35" s="703"/>
      <c r="Q35" s="703"/>
      <c r="R35" s="703"/>
      <c r="S35" s="703"/>
      <c r="T35" s="703"/>
      <c r="U35" s="703"/>
      <c r="V35" s="703"/>
      <c r="W35" s="703"/>
      <c r="X35" s="703"/>
    </row>
    <row r="36" spans="1:24" ht="27.75">
      <c r="A36" s="729"/>
      <c r="B36" s="745" t="s">
        <v>470</v>
      </c>
      <c r="C36" s="726"/>
      <c r="D36" s="927"/>
      <c r="E36" s="927"/>
      <c r="F36" s="927"/>
      <c r="G36" s="927"/>
      <c r="H36" s="927"/>
      <c r="I36" s="746">
        <f>+I34-I35</f>
        <v>0</v>
      </c>
      <c r="J36" s="747" t="s">
        <v>487</v>
      </c>
      <c r="K36" s="747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</row>
    <row r="37" spans="1:24" ht="28.5" thickBot="1">
      <c r="A37" s="729"/>
      <c r="B37" s="700"/>
      <c r="C37" s="726"/>
      <c r="D37" s="756"/>
      <c r="E37" s="756"/>
      <c r="F37" s="756"/>
      <c r="G37" s="756"/>
      <c r="H37" s="757"/>
      <c r="I37" s="703"/>
      <c r="J37" s="748" t="s">
        <v>529</v>
      </c>
      <c r="K37" s="748"/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3"/>
      <c r="W37" s="703"/>
      <c r="X37" s="703"/>
    </row>
    <row r="38" spans="1:24" ht="28.5" thickBot="1">
      <c r="A38" s="729" t="s">
        <v>584</v>
      </c>
      <c r="B38" s="700" t="s">
        <v>427</v>
      </c>
      <c r="C38" s="868"/>
      <c r="D38" s="756"/>
      <c r="E38" s="756"/>
      <c r="F38" s="756"/>
      <c r="G38" s="756"/>
      <c r="H38" s="757"/>
      <c r="I38" s="732"/>
      <c r="J38" s="748" t="s">
        <v>530</v>
      </c>
      <c r="K38" s="748" t="s">
        <v>531</v>
      </c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3"/>
    </row>
    <row r="39" spans="1:24" ht="28.5" thickBot="1">
      <c r="A39" s="729"/>
      <c r="B39" s="986">
        <f>IIIB!M13</f>
        <v>0</v>
      </c>
      <c r="C39" s="727"/>
      <c r="D39" s="756"/>
      <c r="E39" s="756"/>
      <c r="F39" s="756"/>
      <c r="G39" s="756"/>
      <c r="H39" s="757"/>
      <c r="I39" s="732"/>
      <c r="J39" s="748" t="s">
        <v>532</v>
      </c>
      <c r="K39" s="748" t="s">
        <v>533</v>
      </c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703"/>
    </row>
    <row r="40" spans="1:24" ht="28.5" thickBot="1">
      <c r="A40" s="729" t="s">
        <v>585</v>
      </c>
      <c r="B40" s="701" t="s">
        <v>436</v>
      </c>
      <c r="C40" s="726" t="s">
        <v>290</v>
      </c>
      <c r="D40" s="756" t="s">
        <v>290</v>
      </c>
      <c r="E40" s="756" t="s">
        <v>290</v>
      </c>
      <c r="F40" s="756" t="s">
        <v>290</v>
      </c>
      <c r="G40" s="756" t="s">
        <v>284</v>
      </c>
      <c r="H40" s="757" t="s">
        <v>290</v>
      </c>
      <c r="I40" s="907">
        <f>+J40+K40</f>
        <v>0</v>
      </c>
      <c r="J40" s="749"/>
      <c r="K40" s="749"/>
      <c r="L40" s="703"/>
      <c r="M40" s="703"/>
      <c r="N40" s="703"/>
      <c r="O40" s="703"/>
      <c r="P40" s="703"/>
      <c r="Q40" s="703"/>
      <c r="R40" s="703"/>
      <c r="S40" s="703"/>
      <c r="T40" s="703"/>
      <c r="U40" s="703"/>
      <c r="V40" s="703"/>
      <c r="W40" s="703"/>
      <c r="X40" s="703"/>
    </row>
    <row r="41" spans="1:24" ht="27.75">
      <c r="A41" s="729" t="s">
        <v>586</v>
      </c>
      <c r="B41" s="703" t="s">
        <v>295</v>
      </c>
      <c r="C41" s="954" t="s">
        <v>290</v>
      </c>
      <c r="D41" s="756">
        <f>+IIIB!E59</f>
        <v>0</v>
      </c>
      <c r="E41" s="756">
        <f>+IIIC!J20+IIIC!O20</f>
        <v>0</v>
      </c>
      <c r="F41" s="756">
        <f>+IIIC!J40+IIIC!O40</f>
        <v>0</v>
      </c>
      <c r="G41" s="756" t="s">
        <v>284</v>
      </c>
      <c r="H41" s="757" t="s">
        <v>290</v>
      </c>
      <c r="I41" s="740">
        <f>SUM(D41:F41)</f>
        <v>0</v>
      </c>
      <c r="J41" s="703"/>
      <c r="K41" s="703"/>
      <c r="L41" s="703"/>
      <c r="M41" s="703"/>
      <c r="N41" s="703"/>
      <c r="O41" s="703"/>
      <c r="P41" s="703"/>
      <c r="Q41" s="703"/>
      <c r="R41" s="703"/>
      <c r="S41" s="703"/>
      <c r="T41" s="703"/>
      <c r="U41" s="703"/>
      <c r="V41" s="703"/>
      <c r="W41" s="703"/>
      <c r="X41" s="703"/>
    </row>
    <row r="42" spans="1:24" ht="27.75">
      <c r="A42" s="729" t="s">
        <v>587</v>
      </c>
      <c r="B42" s="700" t="s">
        <v>437</v>
      </c>
      <c r="C42" s="954" t="s">
        <v>290</v>
      </c>
      <c r="D42" s="756" t="s">
        <v>290</v>
      </c>
      <c r="E42" s="756" t="s">
        <v>290</v>
      </c>
      <c r="F42" s="756" t="s">
        <v>290</v>
      </c>
      <c r="G42" s="756" t="s">
        <v>284</v>
      </c>
      <c r="H42" s="757" t="s">
        <v>290</v>
      </c>
      <c r="I42" s="750"/>
      <c r="J42" s="703">
        <f>I40+I27+I17</f>
        <v>0</v>
      </c>
      <c r="K42" s="703"/>
      <c r="L42" s="703"/>
      <c r="M42" s="703"/>
      <c r="N42" s="703"/>
      <c r="O42" s="703"/>
      <c r="P42" s="703"/>
      <c r="Q42" s="703"/>
      <c r="R42" s="703"/>
      <c r="S42" s="703"/>
      <c r="T42" s="703"/>
      <c r="U42" s="703"/>
      <c r="V42" s="703"/>
      <c r="W42" s="703"/>
      <c r="X42" s="703"/>
    </row>
    <row r="43" spans="1:24" ht="27.75">
      <c r="A43" s="729" t="s">
        <v>588</v>
      </c>
      <c r="B43" s="700" t="s">
        <v>295</v>
      </c>
      <c r="C43" s="954" t="s">
        <v>290</v>
      </c>
      <c r="D43" s="754" t="s">
        <v>284</v>
      </c>
      <c r="E43" s="754">
        <f>+IIIC!O20</f>
        <v>0</v>
      </c>
      <c r="F43" s="754">
        <f>+IIIC!O40</f>
        <v>0</v>
      </c>
      <c r="G43" s="754" t="s">
        <v>284</v>
      </c>
      <c r="H43" s="754" t="s">
        <v>290</v>
      </c>
      <c r="I43" s="751"/>
      <c r="J43" s="703"/>
      <c r="K43" s="703"/>
      <c r="L43" s="703"/>
      <c r="M43" s="703"/>
      <c r="N43" s="703"/>
      <c r="O43" s="703"/>
      <c r="P43" s="703"/>
      <c r="Q43" s="703"/>
      <c r="R43" s="703"/>
      <c r="S43" s="703"/>
      <c r="T43" s="703"/>
      <c r="U43" s="703"/>
      <c r="V43" s="703"/>
      <c r="W43" s="703"/>
      <c r="X43" s="703"/>
    </row>
    <row r="44" spans="1:24" ht="27.75">
      <c r="A44" s="729" t="s">
        <v>589</v>
      </c>
      <c r="B44" s="700" t="s">
        <v>296</v>
      </c>
      <c r="C44" s="954"/>
      <c r="D44" s="756"/>
      <c r="E44" s="756"/>
      <c r="F44" s="756"/>
      <c r="G44" s="756"/>
      <c r="H44" s="757"/>
      <c r="I44" s="732">
        <f>+I40-I41</f>
        <v>0</v>
      </c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</row>
    <row r="45" spans="1:24" ht="27.75">
      <c r="A45" s="729"/>
      <c r="B45" s="700"/>
      <c r="C45" s="954"/>
      <c r="D45" s="756"/>
      <c r="E45" s="756"/>
      <c r="F45" s="756"/>
      <c r="G45" s="756"/>
      <c r="H45" s="757"/>
      <c r="I45" s="742" t="s">
        <v>440</v>
      </c>
      <c r="J45" s="703"/>
      <c r="K45" s="703"/>
      <c r="L45" s="703"/>
      <c r="M45" s="703"/>
      <c r="N45" s="703"/>
      <c r="O45" s="703"/>
      <c r="P45" s="703"/>
      <c r="Q45" s="703"/>
      <c r="R45" s="703"/>
      <c r="S45" s="703"/>
      <c r="T45" s="703"/>
      <c r="U45" s="703"/>
      <c r="V45" s="703"/>
      <c r="W45" s="703"/>
      <c r="X45" s="703"/>
    </row>
    <row r="46" spans="1:24" ht="27.75">
      <c r="A46" s="729"/>
      <c r="B46" s="700"/>
      <c r="C46" s="954"/>
      <c r="D46" s="756"/>
      <c r="E46" s="756"/>
      <c r="F46" s="756"/>
      <c r="G46" s="756"/>
      <c r="H46" s="757"/>
      <c r="I46" s="732"/>
      <c r="J46" s="703"/>
      <c r="K46" s="703"/>
      <c r="L46" s="703"/>
      <c r="M46" s="703"/>
      <c r="N46" s="703"/>
      <c r="O46" s="703"/>
      <c r="P46" s="703"/>
      <c r="Q46" s="703"/>
      <c r="R46" s="703"/>
      <c r="S46" s="703"/>
      <c r="T46" s="703"/>
      <c r="U46" s="703"/>
      <c r="V46" s="703"/>
      <c r="W46" s="703"/>
      <c r="X46" s="703"/>
    </row>
    <row r="47" spans="1:24" ht="27.75">
      <c r="A47" s="729"/>
      <c r="B47" s="701" t="s">
        <v>297</v>
      </c>
      <c r="C47" s="954" t="s">
        <v>62</v>
      </c>
      <c r="D47" s="756" t="s">
        <v>62</v>
      </c>
      <c r="E47" s="756" t="s">
        <v>62</v>
      </c>
      <c r="F47" s="756" t="s">
        <v>62</v>
      </c>
      <c r="G47" s="756"/>
      <c r="H47" s="757"/>
      <c r="I47" s="732"/>
      <c r="J47" s="703"/>
      <c r="K47" s="703"/>
      <c r="L47" s="703"/>
      <c r="M47" s="703"/>
      <c r="N47" s="703"/>
      <c r="O47" s="703"/>
      <c r="P47" s="703"/>
      <c r="Q47" s="703"/>
      <c r="R47" s="703"/>
      <c r="S47" s="703"/>
      <c r="T47" s="703"/>
      <c r="U47" s="703"/>
      <c r="V47" s="703"/>
      <c r="W47" s="703"/>
      <c r="X47" s="703"/>
    </row>
    <row r="48" spans="1:24" ht="27.75">
      <c r="A48" s="729"/>
      <c r="B48" s="701" t="s">
        <v>298</v>
      </c>
      <c r="C48" s="954"/>
      <c r="D48" s="756"/>
      <c r="E48" s="756"/>
      <c r="F48" s="756"/>
      <c r="G48" s="756"/>
      <c r="H48" s="757"/>
      <c r="I48" s="732"/>
      <c r="J48" s="726"/>
      <c r="K48" s="726"/>
      <c r="L48" s="726"/>
      <c r="M48" s="726"/>
      <c r="N48" s="726"/>
      <c r="O48" s="703"/>
      <c r="P48" s="703"/>
      <c r="Q48" s="703"/>
      <c r="R48" s="703"/>
      <c r="S48" s="703"/>
      <c r="T48" s="703"/>
      <c r="U48" s="703"/>
      <c r="V48" s="703"/>
      <c r="W48" s="703"/>
      <c r="X48" s="703"/>
    </row>
    <row r="49" spans="1:24" ht="27.75">
      <c r="A49" s="729" t="s">
        <v>590</v>
      </c>
      <c r="B49" s="700" t="s">
        <v>299</v>
      </c>
      <c r="C49" s="954" t="s">
        <v>290</v>
      </c>
      <c r="D49" s="752">
        <f>D21</f>
        <v>0</v>
      </c>
      <c r="E49" s="752">
        <f>E21</f>
        <v>0</v>
      </c>
      <c r="F49" s="752">
        <f>F21</f>
        <v>0</v>
      </c>
      <c r="G49" s="752">
        <f>G21</f>
        <v>0</v>
      </c>
      <c r="H49" s="753">
        <f>H21</f>
        <v>0</v>
      </c>
      <c r="I49" s="752">
        <f>SUM(C49:H49)</f>
        <v>0</v>
      </c>
      <c r="J49" s="726"/>
      <c r="K49" s="726"/>
      <c r="L49" s="726"/>
      <c r="M49" s="726"/>
      <c r="N49" s="726"/>
      <c r="O49" s="703"/>
      <c r="P49" s="703"/>
      <c r="Q49" s="703"/>
      <c r="R49" s="703"/>
      <c r="S49" s="703"/>
      <c r="T49" s="703"/>
      <c r="U49" s="703"/>
      <c r="V49" s="703"/>
      <c r="W49" s="703"/>
      <c r="X49" s="703"/>
    </row>
    <row r="50" spans="1:24" ht="27.75">
      <c r="A50" s="729" t="s">
        <v>591</v>
      </c>
      <c r="B50" s="700" t="s">
        <v>300</v>
      </c>
      <c r="C50" s="954" t="s">
        <v>290</v>
      </c>
      <c r="D50" s="754">
        <f>D17</f>
        <v>0</v>
      </c>
      <c r="E50" s="754">
        <f>E17</f>
        <v>0</v>
      </c>
      <c r="F50" s="754">
        <f>F17</f>
        <v>0</v>
      </c>
      <c r="G50" s="755"/>
      <c r="H50" s="754">
        <f>H17</f>
        <v>0</v>
      </c>
      <c r="I50" s="754">
        <f>SUM(C50:H50)</f>
        <v>0</v>
      </c>
      <c r="J50" s="726"/>
      <c r="K50" s="726"/>
      <c r="L50" s="726"/>
      <c r="M50" s="726"/>
      <c r="N50" s="726"/>
      <c r="O50" s="703"/>
      <c r="P50" s="703"/>
      <c r="Q50" s="703"/>
      <c r="R50" s="703"/>
      <c r="S50" s="703"/>
      <c r="T50" s="703"/>
      <c r="U50" s="703"/>
      <c r="V50" s="703"/>
      <c r="W50" s="703"/>
      <c r="X50" s="703"/>
    </row>
    <row r="51" spans="1:24" ht="28.5" thickBot="1">
      <c r="A51" s="729" t="s">
        <v>592</v>
      </c>
      <c r="B51" s="700" t="s">
        <v>301</v>
      </c>
      <c r="C51" s="954" t="s">
        <v>290</v>
      </c>
      <c r="D51" s="756">
        <f t="shared" ref="D51:I51" si="3">SUM(D49-D50)</f>
        <v>0</v>
      </c>
      <c r="E51" s="756">
        <f t="shared" si="3"/>
        <v>0</v>
      </c>
      <c r="F51" s="756">
        <f t="shared" si="3"/>
        <v>0</v>
      </c>
      <c r="G51" s="756">
        <f t="shared" si="3"/>
        <v>0</v>
      </c>
      <c r="H51" s="757">
        <f t="shared" si="3"/>
        <v>0</v>
      </c>
      <c r="I51" s="756">
        <f t="shared" si="3"/>
        <v>0</v>
      </c>
      <c r="J51" s="726"/>
      <c r="K51" s="726"/>
      <c r="L51" s="726"/>
      <c r="M51" s="726"/>
      <c r="N51" s="726"/>
      <c r="O51" s="703"/>
      <c r="P51" s="703"/>
      <c r="Q51" s="703"/>
      <c r="R51" s="703"/>
      <c r="S51" s="703"/>
      <c r="T51" s="703"/>
      <c r="U51" s="703"/>
      <c r="V51" s="703"/>
      <c r="W51" s="703"/>
      <c r="X51" s="703"/>
    </row>
    <row r="52" spans="1:24" ht="28.5" thickBot="1">
      <c r="A52" s="729" t="s">
        <v>593</v>
      </c>
      <c r="B52" s="700" t="s">
        <v>633</v>
      </c>
      <c r="C52" s="954" t="s">
        <v>290</v>
      </c>
      <c r="D52" s="756" t="s">
        <v>290</v>
      </c>
      <c r="E52" s="756" t="s">
        <v>290</v>
      </c>
      <c r="F52" s="756" t="s">
        <v>290</v>
      </c>
      <c r="G52" s="756" t="s">
        <v>284</v>
      </c>
      <c r="H52" s="757" t="s">
        <v>290</v>
      </c>
      <c r="I52" s="867"/>
      <c r="J52" s="726"/>
      <c r="K52" s="726"/>
      <c r="L52" s="726"/>
      <c r="M52" s="726"/>
      <c r="N52" s="726"/>
      <c r="O52" s="703"/>
      <c r="P52" s="703"/>
      <c r="Q52" s="703"/>
      <c r="R52" s="703"/>
      <c r="S52" s="703"/>
      <c r="T52" s="703"/>
      <c r="U52" s="703"/>
      <c r="V52" s="703"/>
      <c r="W52" s="703"/>
      <c r="X52" s="703"/>
    </row>
    <row r="53" spans="1:24" ht="27.75">
      <c r="A53" s="729"/>
      <c r="B53" s="700"/>
      <c r="C53" s="954" t="s">
        <v>8</v>
      </c>
      <c r="D53" s="756"/>
      <c r="E53" s="756"/>
      <c r="F53" s="756"/>
      <c r="G53" s="756"/>
      <c r="H53" s="757"/>
      <c r="I53" s="740"/>
      <c r="J53" s="726"/>
      <c r="K53" s="726"/>
      <c r="L53" s="726"/>
      <c r="M53" s="726"/>
      <c r="N53" s="726"/>
      <c r="O53" s="703"/>
      <c r="P53" s="703"/>
      <c r="Q53" s="703"/>
      <c r="R53" s="703"/>
      <c r="S53" s="703"/>
      <c r="T53" s="703"/>
      <c r="U53" s="703"/>
      <c r="V53" s="703"/>
      <c r="W53" s="703"/>
      <c r="X53" s="703"/>
    </row>
    <row r="54" spans="1:24" ht="27.75">
      <c r="A54" s="729" t="s">
        <v>594</v>
      </c>
      <c r="B54" s="700" t="s">
        <v>302</v>
      </c>
      <c r="C54" s="955" t="s">
        <v>290</v>
      </c>
      <c r="D54" s="754">
        <v>0</v>
      </c>
      <c r="E54" s="754">
        <f>+IIIC!O20</f>
        <v>0</v>
      </c>
      <c r="F54" s="754">
        <f>IIIC!O40</f>
        <v>0</v>
      </c>
      <c r="G54" s="754" t="s">
        <v>284</v>
      </c>
      <c r="H54" s="754" t="s">
        <v>284</v>
      </c>
      <c r="I54" s="738">
        <f>SUM(D54:F54)</f>
        <v>0</v>
      </c>
      <c r="J54" s="726"/>
      <c r="K54" s="726"/>
      <c r="L54" s="726"/>
      <c r="M54" s="726"/>
      <c r="N54" s="726"/>
      <c r="O54" s="703"/>
      <c r="P54" s="703"/>
      <c r="Q54" s="703"/>
      <c r="R54" s="703"/>
      <c r="S54" s="703"/>
      <c r="T54" s="703"/>
      <c r="U54" s="703"/>
      <c r="V54" s="703"/>
      <c r="W54" s="703"/>
      <c r="X54" s="703"/>
    </row>
    <row r="55" spans="1:24" ht="27.75">
      <c r="A55" s="729" t="s">
        <v>595</v>
      </c>
      <c r="B55" s="700" t="s">
        <v>317</v>
      </c>
      <c r="C55" s="954"/>
      <c r="D55" s="936"/>
      <c r="E55" s="936"/>
      <c r="F55" s="936"/>
      <c r="G55" s="936"/>
      <c r="H55" s="937"/>
      <c r="I55" s="732">
        <f>SUM(I52-I54)</f>
        <v>0</v>
      </c>
      <c r="J55" s="726"/>
      <c r="K55" s="726"/>
      <c r="L55" s="726"/>
      <c r="M55" s="726"/>
      <c r="N55" s="726"/>
      <c r="O55" s="703"/>
      <c r="P55" s="703"/>
      <c r="Q55" s="703"/>
      <c r="R55" s="703"/>
      <c r="S55" s="703"/>
      <c r="T55" s="703"/>
      <c r="U55" s="703"/>
      <c r="V55" s="703"/>
      <c r="W55" s="703"/>
      <c r="X55" s="703"/>
    </row>
    <row r="56" spans="1:24" ht="27.75">
      <c r="A56" s="729"/>
      <c r="B56" s="700" t="s">
        <v>318</v>
      </c>
      <c r="C56" s="954"/>
      <c r="D56" s="756"/>
      <c r="E56" s="756"/>
      <c r="F56" s="756"/>
      <c r="G56" s="756"/>
      <c r="H56" s="757"/>
      <c r="I56" s="742" t="s">
        <v>439</v>
      </c>
      <c r="J56" s="726"/>
      <c r="K56" s="726"/>
      <c r="L56" s="726"/>
      <c r="M56" s="726"/>
      <c r="N56" s="726"/>
      <c r="O56" s="703"/>
      <c r="P56" s="703"/>
      <c r="Q56" s="703"/>
      <c r="R56" s="703"/>
      <c r="S56" s="703"/>
      <c r="T56" s="703"/>
      <c r="U56" s="703"/>
      <c r="V56" s="703"/>
      <c r="W56" s="703"/>
      <c r="X56" s="703"/>
    </row>
    <row r="57" spans="1:24" ht="27.75">
      <c r="A57" s="729"/>
      <c r="B57" s="701" t="s">
        <v>297</v>
      </c>
      <c r="C57" s="954"/>
      <c r="D57" s="756"/>
      <c r="E57" s="756"/>
      <c r="F57" s="756"/>
      <c r="G57" s="756"/>
      <c r="H57" s="757"/>
      <c r="I57" s="732"/>
      <c r="J57" s="726"/>
      <c r="K57" s="726"/>
      <c r="L57" s="726"/>
      <c r="M57" s="726"/>
      <c r="N57" s="726"/>
      <c r="O57" s="703"/>
      <c r="P57" s="703"/>
      <c r="Q57" s="703"/>
      <c r="R57" s="703"/>
      <c r="S57" s="703"/>
      <c r="T57" s="703"/>
      <c r="U57" s="703"/>
      <c r="V57" s="703"/>
      <c r="W57" s="703"/>
      <c r="X57" s="703"/>
    </row>
    <row r="58" spans="1:24" ht="27.75">
      <c r="A58" s="729"/>
      <c r="B58" s="701" t="s">
        <v>491</v>
      </c>
      <c r="C58" s="954"/>
      <c r="D58" s="756"/>
      <c r="E58" s="756"/>
      <c r="F58" s="756"/>
      <c r="G58" s="756"/>
      <c r="H58" s="757"/>
      <c r="I58" s="732"/>
      <c r="J58" s="726"/>
      <c r="K58" s="726"/>
      <c r="L58" s="726"/>
      <c r="M58" s="726"/>
      <c r="N58" s="726"/>
      <c r="O58" s="703"/>
      <c r="P58" s="703"/>
      <c r="Q58" s="703"/>
      <c r="R58" s="703"/>
      <c r="S58" s="703"/>
      <c r="T58" s="703"/>
      <c r="U58" s="703"/>
      <c r="V58" s="703"/>
      <c r="W58" s="703"/>
      <c r="X58" s="703"/>
    </row>
    <row r="59" spans="1:24" ht="27.75">
      <c r="A59" s="729"/>
      <c r="B59" s="700" t="s">
        <v>303</v>
      </c>
      <c r="C59" s="954"/>
      <c r="D59" s="756"/>
      <c r="E59" s="756"/>
      <c r="F59" s="756"/>
      <c r="G59" s="756"/>
      <c r="H59" s="757"/>
      <c r="I59" s="732"/>
      <c r="J59" s="726"/>
      <c r="K59" s="726"/>
      <c r="L59" s="726"/>
      <c r="M59" s="726"/>
      <c r="N59" s="726"/>
      <c r="O59" s="703"/>
      <c r="P59" s="703"/>
      <c r="Q59" s="703"/>
      <c r="R59" s="703"/>
      <c r="S59" s="703"/>
      <c r="T59" s="703"/>
      <c r="U59" s="703"/>
      <c r="V59" s="703"/>
      <c r="W59" s="703"/>
      <c r="X59" s="703"/>
    </row>
    <row r="60" spans="1:24" ht="27.75">
      <c r="A60" s="729" t="s">
        <v>596</v>
      </c>
      <c r="B60" s="700" t="s">
        <v>45</v>
      </c>
      <c r="C60" s="954" t="s">
        <v>284</v>
      </c>
      <c r="D60" s="926">
        <f>IIIB!J59</f>
        <v>0</v>
      </c>
      <c r="E60" s="926">
        <f>IIIC!P20</f>
        <v>0</v>
      </c>
      <c r="F60" s="926">
        <f>IIIC!P40</f>
        <v>0</v>
      </c>
      <c r="G60" s="926">
        <f>+IIID!I30</f>
        <v>0</v>
      </c>
      <c r="H60" s="757">
        <f>IIIE!I49</f>
        <v>0</v>
      </c>
      <c r="I60" s="740">
        <f>SUM(C60:H60)</f>
        <v>0</v>
      </c>
      <c r="J60" s="726"/>
      <c r="K60" s="726"/>
      <c r="L60" s="726"/>
      <c r="M60" s="726"/>
      <c r="N60" s="726"/>
      <c r="O60" s="703"/>
      <c r="P60" s="703"/>
      <c r="Q60" s="703"/>
      <c r="R60" s="703"/>
      <c r="S60" s="703"/>
      <c r="T60" s="703"/>
      <c r="U60" s="703"/>
      <c r="V60" s="703"/>
      <c r="W60" s="703"/>
      <c r="X60" s="703"/>
    </row>
    <row r="61" spans="1:24" ht="27.75">
      <c r="A61" s="729" t="s">
        <v>597</v>
      </c>
      <c r="B61" s="700" t="s">
        <v>384</v>
      </c>
      <c r="C61" s="956" t="s">
        <v>290</v>
      </c>
      <c r="D61" s="926">
        <f>+IIIB!K59+IIIB!L59</f>
        <v>0</v>
      </c>
      <c r="E61" s="926">
        <f>IIIC!Q20+IIIC!R20</f>
        <v>0</v>
      </c>
      <c r="F61" s="926">
        <f>+IIIC!Q40+IIIC!R40</f>
        <v>0</v>
      </c>
      <c r="G61" s="926">
        <f>+IIID!J30+IIID!K30</f>
        <v>0</v>
      </c>
      <c r="H61" s="757">
        <f>+IIIE!J49+IIIE!K49</f>
        <v>0</v>
      </c>
      <c r="I61" s="740">
        <f>SUM(C61:H61)</f>
        <v>0</v>
      </c>
      <c r="J61" s="726"/>
      <c r="K61" s="726"/>
      <c r="L61" s="726"/>
      <c r="M61" s="726"/>
      <c r="N61" s="726"/>
      <c r="O61" s="703"/>
      <c r="P61" s="703"/>
      <c r="Q61" s="703"/>
      <c r="R61" s="703"/>
      <c r="S61" s="703"/>
      <c r="T61" s="703"/>
      <c r="U61" s="703"/>
      <c r="V61" s="703"/>
      <c r="W61" s="703"/>
      <c r="X61" s="703"/>
    </row>
    <row r="62" spans="1:24" ht="27.75">
      <c r="A62" s="729"/>
      <c r="B62" s="700"/>
      <c r="C62" s="955"/>
      <c r="D62" s="754"/>
      <c r="E62" s="754"/>
      <c r="F62" s="754"/>
      <c r="G62" s="754"/>
      <c r="H62" s="754"/>
      <c r="I62" s="738"/>
      <c r="J62" s="726"/>
      <c r="K62" s="726"/>
      <c r="L62" s="726"/>
      <c r="M62" s="726"/>
      <c r="N62" s="726"/>
      <c r="O62" s="703"/>
      <c r="P62" s="703"/>
      <c r="Q62" s="703"/>
      <c r="R62" s="703"/>
      <c r="S62" s="703"/>
      <c r="T62" s="703"/>
      <c r="U62" s="703"/>
      <c r="V62" s="703"/>
      <c r="W62" s="703"/>
      <c r="X62" s="703"/>
    </row>
    <row r="63" spans="1:24" ht="27.75">
      <c r="A63" s="729" t="s">
        <v>598</v>
      </c>
      <c r="B63" s="700" t="s">
        <v>492</v>
      </c>
      <c r="C63" s="933"/>
      <c r="D63" s="926">
        <f t="shared" ref="D63:I63" si="4">SUM(D60:D62)</f>
        <v>0</v>
      </c>
      <c r="E63" s="926">
        <f t="shared" si="4"/>
        <v>0</v>
      </c>
      <c r="F63" s="926">
        <f t="shared" si="4"/>
        <v>0</v>
      </c>
      <c r="G63" s="926">
        <f t="shared" si="4"/>
        <v>0</v>
      </c>
      <c r="H63" s="935">
        <f t="shared" si="4"/>
        <v>0</v>
      </c>
      <c r="I63" s="740">
        <f t="shared" si="4"/>
        <v>0</v>
      </c>
      <c r="J63" s="726"/>
      <c r="K63" s="726"/>
      <c r="L63" s="726"/>
      <c r="M63" s="726"/>
      <c r="N63" s="726"/>
      <c r="O63" s="703"/>
      <c r="P63" s="703"/>
      <c r="Q63" s="703"/>
      <c r="R63" s="703"/>
      <c r="S63" s="703"/>
      <c r="T63" s="703"/>
      <c r="U63" s="703"/>
      <c r="V63" s="703"/>
      <c r="W63" s="703"/>
      <c r="X63" s="703"/>
    </row>
    <row r="64" spans="1:24" ht="27.75">
      <c r="A64" s="729"/>
      <c r="B64" s="700"/>
      <c r="C64" s="954"/>
      <c r="D64" s="756"/>
      <c r="E64" s="756"/>
      <c r="F64" s="756"/>
      <c r="G64" s="756"/>
      <c r="H64" s="757"/>
      <c r="I64" s="740"/>
      <c r="J64" s="726"/>
      <c r="K64" s="726"/>
      <c r="L64" s="726"/>
      <c r="M64" s="726"/>
      <c r="N64" s="726"/>
      <c r="O64" s="703"/>
      <c r="P64" s="703"/>
      <c r="Q64" s="703"/>
      <c r="R64" s="703"/>
      <c r="S64" s="703"/>
      <c r="T64" s="703"/>
      <c r="U64" s="703"/>
      <c r="V64" s="703"/>
      <c r="W64" s="703"/>
      <c r="X64" s="703"/>
    </row>
    <row r="65" spans="1:24" ht="27.75">
      <c r="A65" s="729"/>
      <c r="B65" s="700" t="s">
        <v>646</v>
      </c>
      <c r="C65" s="957"/>
      <c r="D65" s="938"/>
      <c r="E65" s="938"/>
      <c r="F65" s="938"/>
      <c r="G65" s="938"/>
      <c r="H65" s="939"/>
      <c r="I65" s="717"/>
      <c r="J65" s="726"/>
      <c r="K65" s="726"/>
      <c r="L65" s="726"/>
      <c r="M65" s="726"/>
      <c r="N65" s="726"/>
      <c r="O65" s="703"/>
      <c r="P65" s="703"/>
      <c r="Q65" s="703"/>
      <c r="R65" s="703"/>
      <c r="S65" s="703"/>
      <c r="T65" s="703"/>
      <c r="U65" s="703"/>
      <c r="V65" s="703"/>
      <c r="W65" s="703"/>
      <c r="X65" s="703"/>
    </row>
    <row r="66" spans="1:24" ht="27.75" hidden="1">
      <c r="A66" s="729"/>
      <c r="B66" s="700" t="s">
        <v>627</v>
      </c>
      <c r="C66" s="940">
        <f t="shared" ref="C66:H66" si="5">C21/(1-C65)</f>
        <v>0</v>
      </c>
      <c r="D66" s="940">
        <f t="shared" si="5"/>
        <v>0</v>
      </c>
      <c r="E66" s="940">
        <f t="shared" si="5"/>
        <v>0</v>
      </c>
      <c r="F66" s="940">
        <f t="shared" si="5"/>
        <v>0</v>
      </c>
      <c r="G66" s="940">
        <f t="shared" si="5"/>
        <v>0</v>
      </c>
      <c r="H66" s="940">
        <f t="shared" si="5"/>
        <v>0</v>
      </c>
      <c r="I66" s="717"/>
      <c r="J66" s="726"/>
      <c r="K66" s="726"/>
      <c r="L66" s="726"/>
      <c r="M66" s="726"/>
      <c r="N66" s="726"/>
      <c r="O66" s="703"/>
      <c r="P66" s="703"/>
      <c r="Q66" s="703"/>
      <c r="R66" s="703"/>
      <c r="S66" s="703"/>
      <c r="T66" s="703"/>
      <c r="U66" s="703"/>
      <c r="V66" s="703"/>
      <c r="W66" s="703"/>
      <c r="X66" s="703"/>
    </row>
    <row r="67" spans="1:24" ht="27.75" hidden="1">
      <c r="A67" s="729"/>
      <c r="B67" s="700" t="s">
        <v>628</v>
      </c>
      <c r="C67" s="943"/>
      <c r="D67" s="938"/>
      <c r="E67" s="938"/>
      <c r="F67" s="938"/>
      <c r="G67" s="938"/>
      <c r="H67" s="939"/>
      <c r="I67" s="717"/>
      <c r="J67" s="726"/>
      <c r="K67" s="726"/>
      <c r="L67" s="726"/>
      <c r="M67" s="726"/>
      <c r="N67" s="726"/>
      <c r="O67" s="703"/>
      <c r="P67" s="703"/>
      <c r="Q67" s="703"/>
      <c r="R67" s="703"/>
      <c r="S67" s="703"/>
      <c r="T67" s="703"/>
      <c r="U67" s="703"/>
      <c r="V67" s="703"/>
      <c r="W67" s="703"/>
      <c r="X67" s="703"/>
    </row>
    <row r="68" spans="1:24" ht="27.75">
      <c r="A68" s="729" t="s">
        <v>599</v>
      </c>
      <c r="B68" s="700" t="s">
        <v>645</v>
      </c>
      <c r="C68" s="958"/>
      <c r="D68" s="941">
        <f>D18/8.5</f>
        <v>0</v>
      </c>
      <c r="E68" s="941">
        <f>E18/8.5</f>
        <v>0</v>
      </c>
      <c r="F68" s="941">
        <f>F18/8.5</f>
        <v>0</v>
      </c>
      <c r="G68" s="942"/>
      <c r="H68" s="942"/>
      <c r="I68" s="758">
        <f>SUM(C68:H68)</f>
        <v>0</v>
      </c>
      <c r="J68" s="726"/>
      <c r="K68" s="726"/>
      <c r="L68" s="726"/>
      <c r="M68" s="726"/>
      <c r="N68" s="726"/>
      <c r="O68" s="703"/>
      <c r="P68" s="703"/>
      <c r="Q68" s="703"/>
      <c r="R68" s="703"/>
      <c r="S68" s="703"/>
      <c r="T68" s="703"/>
      <c r="U68" s="703"/>
      <c r="V68" s="703"/>
      <c r="W68" s="703"/>
      <c r="X68" s="703"/>
    </row>
    <row r="69" spans="1:24" ht="27.75">
      <c r="A69" s="729" t="s">
        <v>600</v>
      </c>
      <c r="B69" s="700" t="s">
        <v>304</v>
      </c>
      <c r="C69" s="757"/>
      <c r="D69" s="757">
        <f t="shared" ref="D69:I69" si="6">SUM(D63-D68)</f>
        <v>0</v>
      </c>
      <c r="E69" s="757">
        <f t="shared" si="6"/>
        <v>0</v>
      </c>
      <c r="F69" s="757">
        <f t="shared" si="6"/>
        <v>0</v>
      </c>
      <c r="G69" s="757">
        <f t="shared" si="6"/>
        <v>0</v>
      </c>
      <c r="H69" s="757">
        <f t="shared" si="6"/>
        <v>0</v>
      </c>
      <c r="I69" s="735">
        <f t="shared" si="6"/>
        <v>0</v>
      </c>
      <c r="J69" s="726" t="str">
        <f>IF(I69&lt;0,"Should Be 0, Please Correct"," ")</f>
        <v xml:space="preserve"> </v>
      </c>
      <c r="K69" s="726"/>
      <c r="L69" s="726"/>
      <c r="M69" s="726"/>
      <c r="N69" s="726"/>
      <c r="O69" s="703"/>
      <c r="P69" s="703"/>
      <c r="Q69" s="703"/>
      <c r="R69" s="703"/>
      <c r="S69" s="703"/>
      <c r="T69" s="703"/>
      <c r="U69" s="703"/>
      <c r="V69" s="703"/>
      <c r="W69" s="703"/>
      <c r="X69" s="703"/>
    </row>
    <row r="70" spans="1:24" ht="27.75">
      <c r="A70" s="729" t="s">
        <v>600</v>
      </c>
      <c r="B70" s="700" t="s">
        <v>425</v>
      </c>
      <c r="C70" s="959"/>
      <c r="D70" s="756"/>
      <c r="E70" s="756">
        <f>+E69+F69</f>
        <v>0</v>
      </c>
      <c r="F70" s="943"/>
      <c r="G70" s="756"/>
      <c r="H70" s="757"/>
      <c r="I70" s="732"/>
      <c r="J70" s="726"/>
      <c r="K70" s="726"/>
      <c r="L70" s="726"/>
      <c r="M70" s="726"/>
      <c r="N70" s="726"/>
      <c r="O70" s="703"/>
      <c r="P70" s="703"/>
      <c r="Q70" s="703"/>
      <c r="R70" s="703"/>
      <c r="S70" s="703"/>
      <c r="T70" s="703"/>
      <c r="U70" s="703"/>
      <c r="V70" s="703"/>
      <c r="W70" s="703"/>
      <c r="X70" s="703"/>
    </row>
    <row r="71" spans="1:24" ht="27.75">
      <c r="A71" s="729"/>
      <c r="B71" s="759" t="s">
        <v>313</v>
      </c>
      <c r="C71" s="960"/>
      <c r="D71" s="756"/>
      <c r="E71" s="756" t="s">
        <v>426</v>
      </c>
      <c r="F71" s="756"/>
      <c r="G71" s="756"/>
      <c r="H71" s="757"/>
      <c r="I71" s="732"/>
      <c r="J71" s="726"/>
      <c r="K71" s="726"/>
      <c r="L71" s="726"/>
      <c r="M71" s="726"/>
      <c r="N71" s="726"/>
      <c r="O71" s="703"/>
      <c r="P71" s="703"/>
      <c r="Q71" s="703"/>
      <c r="R71" s="703"/>
      <c r="S71" s="703"/>
      <c r="T71" s="703"/>
      <c r="U71" s="703"/>
      <c r="V71" s="703"/>
      <c r="W71" s="703"/>
      <c r="X71" s="703"/>
    </row>
    <row r="72" spans="1:24" ht="27.75">
      <c r="A72" s="729"/>
      <c r="B72" s="759" t="s">
        <v>313</v>
      </c>
      <c r="C72" s="960"/>
      <c r="D72" s="756"/>
      <c r="E72" s="756"/>
      <c r="F72" s="756"/>
      <c r="G72" s="756"/>
      <c r="H72" s="757"/>
      <c r="I72" s="732"/>
      <c r="J72" s="726"/>
      <c r="K72" s="726"/>
      <c r="L72" s="726"/>
      <c r="M72" s="726"/>
      <c r="N72" s="726"/>
      <c r="O72" s="703"/>
      <c r="P72" s="703"/>
      <c r="Q72" s="703"/>
      <c r="R72" s="703"/>
      <c r="S72" s="703"/>
      <c r="T72" s="703"/>
      <c r="U72" s="703"/>
      <c r="V72" s="703"/>
      <c r="W72" s="703"/>
      <c r="X72" s="703"/>
    </row>
    <row r="73" spans="1:24" ht="27.75">
      <c r="A73" s="729"/>
      <c r="B73" s="700"/>
      <c r="C73" s="954"/>
      <c r="D73" s="756"/>
      <c r="E73" s="756"/>
      <c r="F73" s="756"/>
      <c r="G73" s="756"/>
      <c r="H73" s="757"/>
      <c r="I73" s="732"/>
      <c r="J73" s="726"/>
      <c r="K73" s="726"/>
      <c r="L73" s="726"/>
      <c r="M73" s="726"/>
      <c r="N73" s="726"/>
      <c r="O73" s="703"/>
      <c r="P73" s="703"/>
      <c r="Q73" s="703"/>
      <c r="R73" s="703"/>
      <c r="S73" s="703"/>
      <c r="T73" s="703"/>
      <c r="U73" s="703"/>
      <c r="V73" s="703"/>
      <c r="W73" s="703"/>
      <c r="X73" s="703"/>
    </row>
    <row r="74" spans="1:24" ht="27.75">
      <c r="A74" s="729"/>
      <c r="B74" s="701" t="s">
        <v>673</v>
      </c>
      <c r="C74" s="954"/>
      <c r="D74" s="756"/>
      <c r="E74" s="756"/>
      <c r="F74" s="944" t="s">
        <v>8</v>
      </c>
      <c r="G74" s="944"/>
      <c r="H74" s="757"/>
      <c r="I74" s="732"/>
      <c r="J74" s="726"/>
      <c r="K74" s="726"/>
      <c r="L74" s="726"/>
      <c r="M74" s="726"/>
      <c r="N74" s="726"/>
      <c r="O74" s="703"/>
      <c r="P74" s="703"/>
      <c r="Q74" s="703"/>
      <c r="R74" s="703"/>
      <c r="S74" s="703"/>
      <c r="T74" s="703"/>
      <c r="U74" s="703"/>
      <c r="V74" s="703"/>
      <c r="W74" s="703"/>
      <c r="X74" s="703"/>
    </row>
    <row r="75" spans="1:24" ht="27.75">
      <c r="A75" s="729"/>
      <c r="B75" s="762" t="s">
        <v>212</v>
      </c>
      <c r="C75" s="954"/>
      <c r="D75" s="945"/>
      <c r="E75" s="756"/>
      <c r="F75" s="756"/>
      <c r="G75" s="756"/>
      <c r="H75" s="757"/>
      <c r="I75" s="732"/>
      <c r="J75" s="726"/>
      <c r="K75" s="726"/>
      <c r="L75" s="726"/>
      <c r="M75" s="726"/>
      <c r="N75" s="726"/>
      <c r="O75" s="703"/>
      <c r="P75" s="703"/>
      <c r="Q75" s="703"/>
      <c r="R75" s="703"/>
      <c r="S75" s="703"/>
      <c r="T75" s="703"/>
      <c r="U75" s="703"/>
      <c r="V75" s="703"/>
      <c r="W75" s="703"/>
      <c r="X75" s="703"/>
    </row>
    <row r="76" spans="1:24" ht="27.75">
      <c r="A76" s="729"/>
      <c r="B76" s="763" t="s">
        <v>314</v>
      </c>
      <c r="C76" s="954"/>
      <c r="D76" s="756"/>
      <c r="E76" s="945"/>
      <c r="F76" s="945"/>
      <c r="G76" s="945"/>
      <c r="H76" s="932"/>
      <c r="I76" s="732"/>
      <c r="J76" s="726"/>
      <c r="K76" s="726"/>
      <c r="L76" s="726"/>
      <c r="M76" s="726"/>
      <c r="N76" s="726"/>
      <c r="O76" s="703"/>
      <c r="P76" s="703"/>
      <c r="Q76" s="703"/>
      <c r="R76" s="703"/>
      <c r="S76" s="703"/>
      <c r="T76" s="703"/>
      <c r="U76" s="703"/>
      <c r="V76" s="703"/>
      <c r="W76" s="703"/>
      <c r="X76" s="703"/>
    </row>
    <row r="77" spans="1:24" ht="27.75">
      <c r="A77" s="729"/>
      <c r="B77" s="763" t="s">
        <v>312</v>
      </c>
      <c r="C77" s="954"/>
      <c r="D77" s="756"/>
      <c r="E77" s="945"/>
      <c r="F77" s="945"/>
      <c r="G77" s="945"/>
      <c r="H77" s="932"/>
      <c r="I77" s="732"/>
      <c r="J77" s="726"/>
      <c r="K77" s="726"/>
      <c r="L77" s="726"/>
      <c r="M77" s="726"/>
      <c r="N77" s="726"/>
      <c r="O77" s="703"/>
      <c r="P77" s="703"/>
      <c r="Q77" s="703"/>
      <c r="R77" s="703"/>
      <c r="S77" s="703"/>
      <c r="T77" s="703"/>
      <c r="U77" s="703"/>
      <c r="V77" s="703"/>
      <c r="W77" s="703"/>
      <c r="X77" s="703"/>
    </row>
    <row r="78" spans="1:24" ht="27.75">
      <c r="A78" s="729" t="s">
        <v>601</v>
      </c>
      <c r="B78" s="894" t="s">
        <v>675</v>
      </c>
      <c r="C78" s="961"/>
      <c r="D78" s="946"/>
      <c r="E78" s="946"/>
      <c r="F78" s="946"/>
      <c r="G78" s="946"/>
      <c r="H78" s="946"/>
      <c r="I78" s="895">
        <f>SUM(C78:H78)</f>
        <v>0</v>
      </c>
      <c r="J78" s="896"/>
      <c r="K78" s="726"/>
      <c r="L78" s="726"/>
      <c r="M78" s="726"/>
      <c r="N78" s="726"/>
      <c r="O78" s="703"/>
      <c r="P78" s="703"/>
      <c r="Q78" s="703"/>
      <c r="R78" s="703"/>
      <c r="S78" s="703"/>
      <c r="T78" s="703"/>
      <c r="U78" s="703"/>
      <c r="V78" s="703"/>
      <c r="W78" s="703"/>
      <c r="X78" s="703"/>
    </row>
    <row r="79" spans="1:24" ht="27.75">
      <c r="A79" s="729" t="s">
        <v>602</v>
      </c>
      <c r="B79" s="894" t="s">
        <v>716</v>
      </c>
      <c r="C79" s="961"/>
      <c r="D79" s="946"/>
      <c r="E79" s="946"/>
      <c r="F79" s="946"/>
      <c r="G79" s="946"/>
      <c r="H79" s="946"/>
      <c r="I79" s="895">
        <f>SUM(C79:H79)</f>
        <v>0</v>
      </c>
      <c r="J79" s="896"/>
      <c r="K79" s="726"/>
      <c r="L79" s="726"/>
      <c r="M79" s="726"/>
      <c r="N79" s="726"/>
      <c r="O79" s="703"/>
      <c r="P79" s="703"/>
      <c r="Q79" s="703"/>
      <c r="R79" s="703"/>
      <c r="S79" s="703"/>
      <c r="T79" s="703"/>
      <c r="U79" s="703"/>
      <c r="V79" s="703"/>
      <c r="W79" s="703"/>
      <c r="X79" s="703"/>
    </row>
    <row r="80" spans="1:24" ht="27.75">
      <c r="A80" s="729"/>
      <c r="B80" s="723" t="s">
        <v>305</v>
      </c>
      <c r="C80" s="954"/>
      <c r="D80" s="945"/>
      <c r="E80" s="945"/>
      <c r="F80" s="945"/>
      <c r="G80" s="945"/>
      <c r="H80" s="932"/>
      <c r="I80" s="732"/>
      <c r="J80" s="726"/>
      <c r="K80" s="726"/>
      <c r="L80" s="726"/>
      <c r="M80" s="726"/>
      <c r="N80" s="726"/>
      <c r="O80" s="703"/>
      <c r="P80" s="703"/>
      <c r="Q80" s="703"/>
      <c r="R80" s="703"/>
      <c r="S80" s="703"/>
      <c r="T80" s="703"/>
      <c r="U80" s="703"/>
      <c r="V80" s="703"/>
      <c r="W80" s="703"/>
      <c r="X80" s="703"/>
    </row>
    <row r="81" spans="1:24" ht="27.75">
      <c r="A81" s="729" t="s">
        <v>603</v>
      </c>
      <c r="B81" s="723" t="s">
        <v>451</v>
      </c>
      <c r="C81" s="954" t="s">
        <v>287</v>
      </c>
      <c r="D81" s="945">
        <f>IF(D18&lt;D78+D79,D18,D78+D79)</f>
        <v>0</v>
      </c>
      <c r="E81" s="945">
        <f>IF(E18&lt;E78+E79,E18,E78+E79)</f>
        <v>0</v>
      </c>
      <c r="F81" s="945">
        <f>IF(F18&lt;F78+F79,F18,F78+F79)</f>
        <v>0</v>
      </c>
      <c r="G81" s="932">
        <f>IF(G18+G19&lt;G78+G79,G18+G19,G78+G79)</f>
        <v>0</v>
      </c>
      <c r="H81" s="932">
        <f>IF(H18&lt;H78+H79,H18,H78+H79)</f>
        <v>0</v>
      </c>
      <c r="I81" s="732">
        <f>SUM(C81:H81)</f>
        <v>0</v>
      </c>
      <c r="J81" s="726"/>
      <c r="K81" s="726"/>
      <c r="L81" s="726"/>
      <c r="M81" s="726"/>
      <c r="N81" s="726"/>
      <c r="O81" s="703"/>
      <c r="P81" s="703"/>
      <c r="Q81" s="703"/>
      <c r="R81" s="703"/>
      <c r="S81" s="703"/>
      <c r="T81" s="703"/>
      <c r="U81" s="703"/>
      <c r="V81" s="703"/>
      <c r="W81" s="703"/>
      <c r="X81" s="703"/>
    </row>
    <row r="82" spans="1:24" ht="27.75">
      <c r="A82" s="729"/>
      <c r="B82" s="723"/>
      <c r="C82" s="954"/>
      <c r="D82" s="945"/>
      <c r="E82" s="945"/>
      <c r="F82" s="945"/>
      <c r="G82" s="945"/>
      <c r="H82" s="932"/>
      <c r="I82" s="732"/>
      <c r="J82" s="726"/>
      <c r="K82" s="726"/>
      <c r="L82" s="726"/>
      <c r="M82" s="726"/>
      <c r="N82" s="726"/>
      <c r="O82" s="703"/>
      <c r="P82" s="703"/>
      <c r="Q82" s="703"/>
      <c r="R82" s="703"/>
      <c r="S82" s="703"/>
      <c r="T82" s="703"/>
      <c r="U82" s="703"/>
      <c r="V82" s="703"/>
      <c r="W82" s="703"/>
      <c r="X82" s="703"/>
    </row>
    <row r="83" spans="1:24" ht="27.75">
      <c r="A83" s="729"/>
      <c r="B83" s="764" t="s">
        <v>306</v>
      </c>
      <c r="C83" s="954"/>
      <c r="D83" s="945"/>
      <c r="E83" s="756"/>
      <c r="F83" s="756"/>
      <c r="G83" s="756"/>
      <c r="H83" s="757"/>
      <c r="I83" s="732" t="s">
        <v>8</v>
      </c>
      <c r="J83" s="726"/>
      <c r="K83" s="726"/>
      <c r="L83" s="726"/>
      <c r="M83" s="726"/>
      <c r="N83" s="726"/>
      <c r="O83" s="703"/>
      <c r="P83" s="703"/>
      <c r="Q83" s="703"/>
      <c r="R83" s="703"/>
      <c r="S83" s="703"/>
      <c r="T83" s="703"/>
      <c r="U83" s="703"/>
      <c r="V83" s="703"/>
      <c r="W83" s="703"/>
      <c r="X83" s="703"/>
    </row>
    <row r="84" spans="1:24" ht="27.75">
      <c r="A84" s="729"/>
      <c r="B84" s="764" t="s">
        <v>307</v>
      </c>
      <c r="C84" s="954"/>
      <c r="D84" s="945"/>
      <c r="E84" s="756"/>
      <c r="F84" s="756"/>
      <c r="G84" s="756"/>
      <c r="H84" s="757"/>
      <c r="I84" s="732" t="s">
        <v>8</v>
      </c>
      <c r="J84" s="726"/>
      <c r="K84" s="726"/>
      <c r="L84" s="726"/>
      <c r="M84" s="726"/>
      <c r="N84" s="726"/>
      <c r="O84" s="703"/>
      <c r="P84" s="703"/>
      <c r="Q84" s="703"/>
      <c r="R84" s="703"/>
      <c r="S84" s="703"/>
      <c r="T84" s="703"/>
      <c r="U84" s="703"/>
      <c r="V84" s="703"/>
      <c r="W84" s="703"/>
      <c r="X84" s="703"/>
    </row>
    <row r="85" spans="1:24" ht="27.75">
      <c r="A85" s="729" t="s">
        <v>604</v>
      </c>
      <c r="B85" s="733" t="s">
        <v>285</v>
      </c>
      <c r="C85" s="954" t="s">
        <v>287</v>
      </c>
      <c r="D85" s="944">
        <f>+D10</f>
        <v>0</v>
      </c>
      <c r="E85" s="944">
        <f>+E10</f>
        <v>0</v>
      </c>
      <c r="F85" s="944">
        <f>+F10</f>
        <v>0</v>
      </c>
      <c r="G85" s="944">
        <f>+G10</f>
        <v>0</v>
      </c>
      <c r="H85" s="947">
        <f>+H10</f>
        <v>0</v>
      </c>
      <c r="I85" s="732">
        <f>SUM(C85:H85)</f>
        <v>0</v>
      </c>
      <c r="J85" s="760"/>
      <c r="K85" s="726"/>
      <c r="L85" s="726"/>
      <c r="M85" s="726"/>
      <c r="N85" s="726"/>
      <c r="O85" s="703"/>
      <c r="P85" s="703"/>
      <c r="Q85" s="703"/>
      <c r="R85" s="703"/>
      <c r="S85" s="703"/>
      <c r="T85" s="703"/>
      <c r="U85" s="703"/>
      <c r="V85" s="703"/>
      <c r="W85" s="703"/>
      <c r="X85" s="703"/>
    </row>
    <row r="86" spans="1:24" ht="27.75">
      <c r="A86" s="729"/>
      <c r="B86" s="902" t="s">
        <v>715</v>
      </c>
      <c r="C86" s="954"/>
      <c r="D86" s="944"/>
      <c r="E86" s="944"/>
      <c r="F86" s="944"/>
      <c r="G86" s="944"/>
      <c r="H86" s="947"/>
      <c r="I86" s="761"/>
      <c r="J86" s="760"/>
      <c r="K86" s="726"/>
      <c r="L86" s="726"/>
      <c r="M86" s="726"/>
      <c r="N86" s="726"/>
      <c r="O86" s="703"/>
      <c r="P86" s="703"/>
      <c r="Q86" s="703"/>
      <c r="R86" s="703"/>
      <c r="S86" s="703"/>
      <c r="T86" s="703"/>
      <c r="U86" s="703"/>
      <c r="V86" s="703"/>
      <c r="W86" s="703"/>
      <c r="X86" s="703"/>
    </row>
    <row r="87" spans="1:24" ht="27.75">
      <c r="A87" s="729" t="s">
        <v>605</v>
      </c>
      <c r="B87" s="723" t="s">
        <v>308</v>
      </c>
      <c r="C87" s="954"/>
      <c r="D87" s="944">
        <f>IF(D18-D78-D79&lt;0,0,D18-D78-D79)</f>
        <v>0</v>
      </c>
      <c r="E87" s="944">
        <f>IF(E18-E78-E79&lt;0,0,E18-E78-E79)</f>
        <v>0</v>
      </c>
      <c r="F87" s="944">
        <f>IF(F18-F78-F79&lt;0,0,F18-F78-F79)</f>
        <v>0</v>
      </c>
      <c r="G87" s="944">
        <f>IF(G18+G19-G78-G79&lt;0,0,G18+G19-G78-G79)</f>
        <v>0</v>
      </c>
      <c r="H87" s="947">
        <f>IF(H18-H78-H79&lt;0,0,H18-H78-H79)</f>
        <v>0</v>
      </c>
      <c r="I87" s="732">
        <f>SUM(C87:H87)</f>
        <v>0</v>
      </c>
      <c r="J87" s="760"/>
      <c r="K87" s="726"/>
      <c r="L87" s="726"/>
      <c r="M87" s="726"/>
      <c r="N87" s="726"/>
      <c r="O87" s="703"/>
      <c r="P87" s="703"/>
      <c r="Q87" s="703"/>
      <c r="R87" s="703"/>
      <c r="S87" s="703"/>
      <c r="T87" s="703"/>
      <c r="U87" s="703"/>
      <c r="V87" s="703"/>
      <c r="W87" s="703"/>
      <c r="X87" s="703"/>
    </row>
    <row r="88" spans="1:24" ht="27.75">
      <c r="A88" s="729"/>
      <c r="B88" s="723"/>
      <c r="C88" s="954"/>
      <c r="D88" s="944"/>
      <c r="E88" s="944"/>
      <c r="F88" s="944"/>
      <c r="G88" s="944"/>
      <c r="H88" s="947"/>
      <c r="I88" s="761"/>
      <c r="J88" s="760"/>
      <c r="K88" s="726"/>
      <c r="L88" s="726"/>
      <c r="M88" s="726"/>
      <c r="N88" s="726"/>
      <c r="O88" s="703"/>
      <c r="P88" s="703"/>
      <c r="Q88" s="703"/>
      <c r="R88" s="703"/>
      <c r="S88" s="703"/>
      <c r="T88" s="703"/>
      <c r="U88" s="703"/>
      <c r="V88" s="703"/>
      <c r="W88" s="703"/>
      <c r="X88" s="703"/>
    </row>
    <row r="89" spans="1:24" ht="27.75">
      <c r="A89" s="729"/>
      <c r="B89" s="723" t="s">
        <v>309</v>
      </c>
      <c r="C89" s="954"/>
      <c r="D89" s="944"/>
      <c r="E89" s="944"/>
      <c r="F89" s="944"/>
      <c r="G89" s="944"/>
      <c r="H89" s="947"/>
      <c r="I89" s="761"/>
      <c r="J89" s="760"/>
      <c r="K89" s="726"/>
      <c r="L89" s="726"/>
      <c r="M89" s="726"/>
      <c r="N89" s="726"/>
      <c r="O89" s="703"/>
      <c r="P89" s="703"/>
      <c r="Q89" s="703"/>
      <c r="R89" s="703"/>
      <c r="S89" s="703"/>
      <c r="T89" s="703"/>
      <c r="U89" s="703"/>
      <c r="V89" s="703"/>
      <c r="W89" s="703"/>
      <c r="X89" s="703"/>
    </row>
    <row r="90" spans="1:24" ht="27.75">
      <c r="A90" s="729"/>
      <c r="B90" s="723" t="s">
        <v>310</v>
      </c>
      <c r="C90" s="954"/>
      <c r="D90" s="944"/>
      <c r="E90" s="944"/>
      <c r="F90" s="944"/>
      <c r="G90" s="944"/>
      <c r="H90" s="947"/>
      <c r="I90" s="761"/>
      <c r="J90" s="760"/>
      <c r="K90" s="726"/>
      <c r="L90" s="726"/>
      <c r="M90" s="726"/>
      <c r="N90" s="726"/>
      <c r="O90" s="703"/>
      <c r="P90" s="703"/>
      <c r="Q90" s="703"/>
      <c r="R90" s="703"/>
      <c r="S90" s="703"/>
      <c r="T90" s="703"/>
      <c r="U90" s="703"/>
      <c r="V90" s="703"/>
      <c r="W90" s="703"/>
      <c r="X90" s="703"/>
    </row>
    <row r="91" spans="1:24" ht="27.75">
      <c r="A91" s="729" t="s">
        <v>606</v>
      </c>
      <c r="B91" s="923">
        <v>2024</v>
      </c>
      <c r="C91" s="954">
        <f>I17</f>
        <v>0</v>
      </c>
      <c r="D91" s="944">
        <f>D18-D78-D79-D85</f>
        <v>0</v>
      </c>
      <c r="E91" s="944">
        <f>E18-E78-E79-E85</f>
        <v>0</v>
      </c>
      <c r="F91" s="944">
        <f>F18-F78-F79-F85</f>
        <v>0</v>
      </c>
      <c r="G91" s="944">
        <f>G18+G19-G78-G79-G85</f>
        <v>0</v>
      </c>
      <c r="H91" s="947">
        <f>H18-H78-H79-H85</f>
        <v>0</v>
      </c>
      <c r="I91" s="732">
        <f>SUM(C91:H91)</f>
        <v>0</v>
      </c>
      <c r="J91" s="760"/>
      <c r="K91" s="726"/>
      <c r="L91" s="726"/>
      <c r="M91" s="726"/>
      <c r="N91" s="726"/>
      <c r="O91" s="703"/>
      <c r="P91" s="703"/>
      <c r="Q91" s="703"/>
      <c r="R91" s="703"/>
      <c r="S91" s="703"/>
      <c r="T91" s="703"/>
      <c r="U91" s="703"/>
      <c r="V91" s="703"/>
      <c r="W91" s="703"/>
      <c r="X91" s="703"/>
    </row>
    <row r="92" spans="1:24" ht="27.75">
      <c r="A92" s="729"/>
      <c r="B92" s="723"/>
      <c r="C92" s="933"/>
      <c r="D92" s="926"/>
      <c r="E92" s="926"/>
      <c r="F92" s="926"/>
      <c r="G92" s="926"/>
      <c r="H92" s="935"/>
      <c r="I92" s="732"/>
      <c r="J92" s="726"/>
      <c r="K92" s="726"/>
      <c r="L92" s="726"/>
      <c r="M92" s="726"/>
      <c r="N92" s="726"/>
      <c r="O92" s="703"/>
      <c r="P92" s="703"/>
      <c r="Q92" s="703"/>
      <c r="R92" s="703"/>
      <c r="S92" s="703"/>
      <c r="T92" s="703"/>
      <c r="U92" s="703"/>
      <c r="V92" s="703"/>
      <c r="W92" s="703"/>
      <c r="X92" s="703"/>
    </row>
    <row r="93" spans="1:24" ht="27.75">
      <c r="A93" s="729"/>
      <c r="B93" s="765"/>
      <c r="C93" s="933"/>
      <c r="D93" s="926"/>
      <c r="E93" s="926"/>
      <c r="F93" s="926"/>
      <c r="G93" s="926"/>
      <c r="H93" s="935"/>
      <c r="I93" s="732"/>
      <c r="J93" s="726"/>
      <c r="K93" s="726"/>
      <c r="L93" s="726"/>
      <c r="M93" s="726"/>
      <c r="N93" s="726"/>
      <c r="O93" s="703"/>
      <c r="P93" s="703"/>
      <c r="Q93" s="703"/>
      <c r="R93" s="703"/>
      <c r="S93" s="703"/>
      <c r="T93" s="703"/>
      <c r="U93" s="703"/>
      <c r="V93" s="703"/>
      <c r="W93" s="703"/>
      <c r="X93" s="703"/>
    </row>
    <row r="94" spans="1:24" ht="27.75">
      <c r="A94" s="729"/>
      <c r="B94" s="991"/>
      <c r="C94" s="933"/>
      <c r="D94" s="926"/>
      <c r="E94" s="926"/>
      <c r="F94" s="926"/>
      <c r="G94" s="926"/>
      <c r="H94" s="935"/>
      <c r="I94" s="732"/>
      <c r="J94" s="726"/>
      <c r="K94" s="726"/>
      <c r="L94" s="726"/>
      <c r="M94" s="726"/>
      <c r="N94" s="726"/>
      <c r="O94" s="703"/>
      <c r="P94" s="703"/>
      <c r="Q94" s="703"/>
      <c r="R94" s="703"/>
      <c r="S94" s="703"/>
      <c r="T94" s="703"/>
      <c r="U94" s="703"/>
      <c r="V94" s="703"/>
      <c r="W94" s="703"/>
      <c r="X94" s="703"/>
    </row>
    <row r="95" spans="1:24" ht="20.25">
      <c r="B95" s="991"/>
      <c r="C95" s="950"/>
      <c r="D95" s="948"/>
      <c r="E95" s="948"/>
      <c r="F95" s="948"/>
      <c r="G95" s="948"/>
      <c r="H95" s="949"/>
      <c r="I95" s="125"/>
      <c r="J95" s="43"/>
      <c r="K95" s="43"/>
      <c r="L95" s="43"/>
      <c r="M95" s="43"/>
      <c r="N95" s="43"/>
    </row>
    <row r="96" spans="1:24">
      <c r="B96" s="17"/>
      <c r="C96" s="950"/>
      <c r="D96" s="950"/>
      <c r="E96" s="950"/>
      <c r="F96" s="950"/>
      <c r="G96" s="950"/>
      <c r="H96" s="951"/>
      <c r="I96" s="43"/>
      <c r="J96" s="43"/>
      <c r="K96" s="43"/>
      <c r="L96" s="43"/>
      <c r="M96" s="43"/>
      <c r="N96" s="43"/>
    </row>
    <row r="97" spans="2:14">
      <c r="B97" s="17"/>
      <c r="C97" s="950"/>
      <c r="D97" s="950"/>
      <c r="E97" s="950"/>
      <c r="F97" s="950"/>
      <c r="G97" s="950"/>
      <c r="H97" s="950"/>
      <c r="I97" s="43"/>
      <c r="J97" s="43"/>
      <c r="K97" s="43"/>
      <c r="L97" s="43"/>
      <c r="M97" s="43"/>
      <c r="N97" s="43"/>
    </row>
    <row r="98" spans="2:14">
      <c r="B98" s="35"/>
      <c r="C98" s="952"/>
      <c r="D98" s="952"/>
      <c r="E98" s="952"/>
      <c r="F98" s="952"/>
      <c r="G98" s="952"/>
      <c r="H98" s="952"/>
      <c r="I98" s="66"/>
      <c r="J98" s="66"/>
      <c r="K98" s="66"/>
      <c r="L98" s="66"/>
      <c r="M98" s="66"/>
      <c r="N98" s="66"/>
    </row>
    <row r="99" spans="2:14">
      <c r="B99" s="35"/>
      <c r="C99" s="952"/>
      <c r="D99" s="952"/>
      <c r="E99" s="952"/>
      <c r="F99" s="952"/>
      <c r="G99" s="952"/>
      <c r="H99" s="952"/>
      <c r="I99" s="66"/>
      <c r="J99" s="66"/>
      <c r="K99" s="66"/>
      <c r="L99" s="66"/>
      <c r="M99" s="66"/>
      <c r="N99" s="66"/>
    </row>
    <row r="100" spans="2:14">
      <c r="B100" s="35"/>
      <c r="C100" s="952"/>
      <c r="D100" s="952"/>
      <c r="E100" s="952"/>
      <c r="F100" s="952"/>
      <c r="G100" s="952"/>
      <c r="H100" s="952"/>
      <c r="I100" s="121"/>
      <c r="J100" s="66"/>
      <c r="K100" s="66"/>
      <c r="L100" s="66"/>
      <c r="M100" s="66"/>
      <c r="N100" s="66"/>
    </row>
    <row r="101" spans="2:14">
      <c r="B101" s="35"/>
      <c r="C101" s="121"/>
      <c r="D101" s="952"/>
      <c r="E101" s="952"/>
      <c r="F101" s="952"/>
      <c r="G101" s="952"/>
      <c r="H101" s="952"/>
      <c r="I101" s="121"/>
      <c r="J101" s="66"/>
      <c r="K101" s="66"/>
      <c r="L101" s="66"/>
      <c r="M101" s="66"/>
      <c r="N101" s="66"/>
    </row>
    <row r="102" spans="2:14">
      <c r="B102" s="35"/>
      <c r="C102" s="121"/>
      <c r="D102" s="952"/>
      <c r="E102" s="952"/>
      <c r="F102" s="952"/>
      <c r="G102" s="952"/>
      <c r="H102" s="952"/>
      <c r="I102" s="121"/>
      <c r="J102" s="66"/>
      <c r="K102" s="66"/>
      <c r="L102" s="66"/>
      <c r="M102" s="66"/>
      <c r="N102" s="66"/>
    </row>
    <row r="103" spans="2:14">
      <c r="B103" s="35"/>
      <c r="C103" s="121"/>
      <c r="D103" s="952"/>
      <c r="E103" s="952"/>
      <c r="F103" s="952"/>
      <c r="G103" s="952"/>
      <c r="H103" s="952"/>
      <c r="I103" s="121"/>
      <c r="J103" s="66"/>
      <c r="K103" s="66"/>
      <c r="L103" s="66"/>
      <c r="M103" s="66"/>
      <c r="N103" s="66"/>
    </row>
    <row r="104" spans="2:14">
      <c r="B104" s="35"/>
      <c r="C104" s="121"/>
      <c r="D104" s="952"/>
      <c r="E104" s="952"/>
      <c r="F104" s="952"/>
      <c r="G104" s="952"/>
      <c r="H104" s="952"/>
      <c r="I104" s="121"/>
      <c r="J104" s="66"/>
      <c r="K104" s="66"/>
      <c r="L104" s="66"/>
      <c r="M104" s="66"/>
      <c r="N104" s="66"/>
    </row>
    <row r="105" spans="2:14">
      <c r="B105" s="35"/>
      <c r="C105" s="121"/>
      <c r="D105" s="952"/>
      <c r="E105" s="952"/>
      <c r="F105" s="952"/>
      <c r="G105" s="952"/>
      <c r="H105" s="952"/>
      <c r="I105" s="121"/>
      <c r="J105" s="66"/>
      <c r="K105" s="66"/>
      <c r="L105" s="66"/>
      <c r="M105" s="66"/>
      <c r="N105" s="66"/>
    </row>
    <row r="106" spans="2:14">
      <c r="B106" s="35"/>
      <c r="C106" s="121"/>
      <c r="D106" s="952"/>
      <c r="E106" s="952"/>
      <c r="F106" s="952"/>
      <c r="G106" s="952"/>
      <c r="H106" s="952"/>
      <c r="I106" s="121"/>
      <c r="J106" s="66"/>
      <c r="K106" s="66"/>
      <c r="L106" s="66"/>
      <c r="M106" s="66"/>
      <c r="N106" s="66"/>
    </row>
    <row r="107" spans="2:14">
      <c r="B107" s="35"/>
      <c r="C107" s="121"/>
      <c r="D107" s="952"/>
      <c r="E107" s="952"/>
      <c r="F107" s="952"/>
      <c r="G107" s="952"/>
      <c r="H107" s="952"/>
      <c r="I107" s="121"/>
      <c r="J107" s="66"/>
      <c r="K107" s="66"/>
      <c r="L107" s="66"/>
      <c r="M107" s="66"/>
      <c r="N107" s="66"/>
    </row>
    <row r="108" spans="2:14">
      <c r="B108" s="35"/>
      <c r="C108" s="121"/>
      <c r="D108" s="952"/>
      <c r="E108" s="952"/>
      <c r="F108" s="952"/>
      <c r="G108" s="952"/>
      <c r="H108" s="952"/>
      <c r="I108" s="121"/>
      <c r="J108" s="66"/>
      <c r="K108" s="66"/>
      <c r="L108" s="66"/>
      <c r="M108" s="66"/>
      <c r="N108" s="66"/>
    </row>
    <row r="109" spans="2:14">
      <c r="B109" s="35"/>
      <c r="C109" s="121"/>
      <c r="D109" s="952"/>
      <c r="E109" s="952"/>
      <c r="F109" s="952"/>
      <c r="G109" s="952"/>
      <c r="H109" s="952"/>
      <c r="I109" s="121"/>
      <c r="J109" s="66"/>
      <c r="K109" s="66"/>
      <c r="L109" s="66"/>
      <c r="M109" s="66"/>
      <c r="N109" s="66"/>
    </row>
    <row r="110" spans="2:14">
      <c r="B110" s="35"/>
      <c r="C110" s="121"/>
      <c r="D110" s="952"/>
      <c r="E110" s="952"/>
      <c r="F110" s="952"/>
      <c r="G110" s="952"/>
      <c r="H110" s="952"/>
      <c r="I110" s="121"/>
      <c r="J110" s="66"/>
      <c r="K110" s="66"/>
      <c r="L110" s="66"/>
      <c r="M110" s="66"/>
      <c r="N110" s="66"/>
    </row>
    <row r="111" spans="2:14">
      <c r="B111" s="35"/>
      <c r="C111" s="121"/>
      <c r="D111" s="952"/>
      <c r="E111" s="952"/>
      <c r="F111" s="952"/>
      <c r="G111" s="952"/>
      <c r="H111" s="952"/>
      <c r="I111" s="121"/>
      <c r="J111" s="66"/>
      <c r="K111" s="66"/>
      <c r="L111" s="66"/>
      <c r="M111" s="66"/>
      <c r="N111" s="66"/>
    </row>
    <row r="112" spans="2:14">
      <c r="B112" s="35"/>
      <c r="C112" s="121"/>
      <c r="D112" s="952"/>
      <c r="E112" s="952"/>
      <c r="F112" s="952"/>
      <c r="G112" s="952"/>
      <c r="H112" s="952"/>
      <c r="I112" s="121"/>
      <c r="J112" s="66"/>
      <c r="K112" s="66"/>
      <c r="L112" s="66"/>
      <c r="M112" s="66"/>
      <c r="N112" s="66"/>
    </row>
    <row r="113" spans="2:14">
      <c r="B113" s="35"/>
      <c r="C113" s="121"/>
      <c r="D113" s="952"/>
      <c r="E113" s="952"/>
      <c r="F113" s="952"/>
      <c r="G113" s="952"/>
      <c r="H113" s="952"/>
      <c r="I113" s="121"/>
      <c r="J113" s="66"/>
      <c r="K113" s="66"/>
      <c r="L113" s="66"/>
      <c r="M113" s="66"/>
      <c r="N113" s="66"/>
    </row>
    <row r="114" spans="2:14">
      <c r="B114" s="35"/>
      <c r="C114" s="121"/>
      <c r="D114" s="952"/>
      <c r="E114" s="952"/>
      <c r="F114" s="952"/>
      <c r="G114" s="952"/>
      <c r="H114" s="952"/>
      <c r="I114" s="121"/>
      <c r="J114" s="66"/>
      <c r="K114" s="66"/>
      <c r="L114" s="66"/>
      <c r="M114" s="66"/>
      <c r="N114" s="66"/>
    </row>
    <row r="115" spans="2:14">
      <c r="B115" s="35"/>
      <c r="C115" s="121"/>
      <c r="D115" s="952"/>
      <c r="E115" s="952"/>
      <c r="F115" s="952"/>
      <c r="G115" s="952"/>
      <c r="H115" s="952"/>
      <c r="I115" s="121"/>
      <c r="J115" s="66"/>
      <c r="K115" s="66"/>
      <c r="L115" s="66"/>
      <c r="M115" s="66"/>
      <c r="N115" s="66"/>
    </row>
    <row r="116" spans="2:14">
      <c r="B116" s="35"/>
      <c r="C116" s="121"/>
      <c r="D116" s="952"/>
      <c r="E116" s="952"/>
      <c r="F116" s="952"/>
      <c r="G116" s="952"/>
      <c r="H116" s="952"/>
      <c r="I116" s="121"/>
    </row>
    <row r="117" spans="2:14">
      <c r="B117" s="35"/>
      <c r="C117" s="121"/>
      <c r="D117" s="952"/>
      <c r="E117" s="952"/>
      <c r="F117" s="952"/>
      <c r="G117" s="952"/>
      <c r="H117" s="952"/>
      <c r="I117" s="121"/>
    </row>
    <row r="118" spans="2:14">
      <c r="B118" s="35"/>
      <c r="C118" s="121"/>
      <c r="D118" s="952"/>
      <c r="E118" s="952"/>
      <c r="F118" s="952"/>
      <c r="G118" s="952"/>
      <c r="H118" s="952"/>
      <c r="I118" s="121"/>
    </row>
    <row r="119" spans="2:14">
      <c r="B119" s="35"/>
      <c r="C119" s="121"/>
      <c r="D119" s="952"/>
      <c r="E119" s="952"/>
      <c r="F119" s="952"/>
      <c r="G119" s="952"/>
      <c r="H119" s="952"/>
      <c r="I119" s="121"/>
    </row>
    <row r="120" spans="2:14">
      <c r="B120" s="35"/>
      <c r="C120" s="121"/>
      <c r="D120" s="952"/>
      <c r="E120" s="952"/>
      <c r="F120" s="952"/>
      <c r="G120" s="952"/>
      <c r="H120" s="952"/>
      <c r="I120" s="121"/>
    </row>
    <row r="121" spans="2:14">
      <c r="B121" s="35"/>
      <c r="C121" s="121"/>
      <c r="D121" s="952"/>
      <c r="E121" s="952"/>
      <c r="F121" s="952"/>
      <c r="G121" s="952"/>
      <c r="H121" s="952"/>
      <c r="I121" s="121"/>
    </row>
    <row r="122" spans="2:14">
      <c r="B122" s="35"/>
      <c r="C122" s="121"/>
      <c r="D122" s="952"/>
      <c r="E122" s="952"/>
      <c r="F122" s="952"/>
      <c r="G122" s="952"/>
      <c r="H122" s="952"/>
      <c r="I122" s="121"/>
    </row>
    <row r="123" spans="2:14">
      <c r="B123" s="35"/>
      <c r="C123" s="121"/>
      <c r="D123" s="952"/>
      <c r="E123" s="952"/>
      <c r="F123" s="952"/>
      <c r="G123" s="952"/>
      <c r="H123" s="952"/>
      <c r="I123" s="121"/>
    </row>
    <row r="124" spans="2:14">
      <c r="B124" s="35"/>
      <c r="C124" s="35"/>
      <c r="D124" s="953"/>
      <c r="E124" s="953"/>
      <c r="F124" s="953"/>
      <c r="G124" s="953"/>
      <c r="H124" s="953"/>
      <c r="I124" s="35"/>
    </row>
    <row r="125" spans="2:14">
      <c r="B125" s="35"/>
      <c r="C125" s="35"/>
      <c r="D125" s="953"/>
      <c r="E125" s="953"/>
      <c r="F125" s="953"/>
      <c r="G125" s="953"/>
      <c r="H125" s="953"/>
      <c r="I125" s="35"/>
    </row>
    <row r="126" spans="2:14">
      <c r="B126" s="35"/>
      <c r="C126" s="35"/>
      <c r="D126" s="953"/>
      <c r="E126" s="953"/>
      <c r="F126" s="953"/>
      <c r="G126" s="953"/>
      <c r="H126" s="953"/>
      <c r="I126" s="35"/>
    </row>
    <row r="127" spans="2:14">
      <c r="B127" s="35"/>
      <c r="C127" s="35"/>
      <c r="D127" s="953"/>
      <c r="E127" s="953"/>
      <c r="F127" s="953"/>
      <c r="G127" s="953"/>
      <c r="H127" s="953"/>
      <c r="I127" s="35"/>
    </row>
    <row r="128" spans="2:14">
      <c r="B128" s="35"/>
      <c r="C128" s="35"/>
      <c r="D128" s="953"/>
      <c r="E128" s="953"/>
      <c r="F128" s="953"/>
      <c r="G128" s="953"/>
      <c r="H128" s="953"/>
      <c r="I128" s="35"/>
    </row>
    <row r="129" spans="2:9">
      <c r="B129" s="35"/>
      <c r="C129" s="35"/>
      <c r="D129" s="953"/>
      <c r="E129" s="953"/>
      <c r="F129" s="953"/>
      <c r="G129" s="953"/>
      <c r="H129" s="953"/>
      <c r="I129" s="35"/>
    </row>
    <row r="130" spans="2:9">
      <c r="B130" s="35"/>
      <c r="C130" s="35"/>
      <c r="D130" s="953"/>
      <c r="E130" s="953"/>
      <c r="F130" s="953"/>
      <c r="G130" s="953"/>
      <c r="H130" s="953"/>
      <c r="I130" s="35"/>
    </row>
    <row r="131" spans="2:9">
      <c r="B131" s="35"/>
      <c r="C131" s="35"/>
      <c r="D131" s="953"/>
      <c r="E131" s="953"/>
      <c r="F131" s="953"/>
      <c r="G131" s="953"/>
      <c r="H131" s="953"/>
      <c r="I131" s="35"/>
    </row>
    <row r="132" spans="2:9">
      <c r="B132" s="35"/>
      <c r="C132" s="35"/>
      <c r="D132" s="953"/>
      <c r="E132" s="953"/>
      <c r="F132" s="953"/>
      <c r="G132" s="953"/>
      <c r="H132" s="953"/>
      <c r="I132" s="35"/>
    </row>
    <row r="133" spans="2:9">
      <c r="B133" s="35"/>
      <c r="C133" s="35"/>
      <c r="D133" s="953"/>
      <c r="E133" s="953"/>
      <c r="F133" s="953"/>
      <c r="G133" s="953"/>
      <c r="H133" s="953"/>
      <c r="I133" s="35"/>
    </row>
    <row r="134" spans="2:9">
      <c r="B134" s="35"/>
      <c r="C134" s="35"/>
      <c r="D134" s="953"/>
      <c r="E134" s="953"/>
      <c r="F134" s="953"/>
      <c r="G134" s="953"/>
      <c r="H134" s="953"/>
      <c r="I134" s="35"/>
    </row>
    <row r="135" spans="2:9">
      <c r="B135" s="35"/>
      <c r="C135" s="35"/>
      <c r="D135" s="953"/>
      <c r="E135" s="953"/>
      <c r="F135" s="953"/>
      <c r="G135" s="953"/>
      <c r="H135" s="953"/>
      <c r="I135" s="35"/>
    </row>
    <row r="136" spans="2:9">
      <c r="B136" s="35"/>
      <c r="C136" s="35"/>
      <c r="D136" s="953"/>
      <c r="E136" s="953"/>
      <c r="F136" s="953"/>
      <c r="G136" s="953"/>
      <c r="H136" s="953"/>
      <c r="I136" s="35"/>
    </row>
    <row r="137" spans="2:9">
      <c r="B137" s="35"/>
      <c r="C137" s="35"/>
      <c r="D137" s="953"/>
      <c r="E137" s="953"/>
      <c r="F137" s="953"/>
      <c r="G137" s="953"/>
      <c r="H137" s="953"/>
      <c r="I137" s="35"/>
    </row>
    <row r="138" spans="2:9">
      <c r="B138" s="35"/>
      <c r="C138" s="35"/>
      <c r="D138" s="953"/>
      <c r="E138" s="953"/>
      <c r="F138" s="953"/>
      <c r="G138" s="953"/>
      <c r="H138" s="953"/>
      <c r="I138" s="35"/>
    </row>
    <row r="139" spans="2:9">
      <c r="B139" s="35"/>
      <c r="C139" s="35"/>
      <c r="D139" s="953"/>
      <c r="E139" s="953"/>
      <c r="F139" s="953"/>
      <c r="G139" s="953"/>
      <c r="H139" s="953"/>
      <c r="I139" s="35"/>
    </row>
    <row r="140" spans="2:9">
      <c r="B140" s="35"/>
      <c r="C140" s="35"/>
      <c r="D140" s="953"/>
      <c r="E140" s="953"/>
      <c r="F140" s="953"/>
      <c r="G140" s="953"/>
      <c r="H140" s="953"/>
      <c r="I140" s="35"/>
    </row>
    <row r="141" spans="2:9">
      <c r="B141" s="35"/>
      <c r="C141" s="35"/>
      <c r="D141" s="953"/>
      <c r="E141" s="953"/>
      <c r="F141" s="953"/>
      <c r="G141" s="953"/>
      <c r="H141" s="953"/>
      <c r="I141" s="35"/>
    </row>
    <row r="142" spans="2:9">
      <c r="B142" s="35"/>
      <c r="C142" s="35"/>
      <c r="D142" s="953"/>
      <c r="E142" s="953"/>
      <c r="F142" s="953"/>
      <c r="G142" s="953"/>
      <c r="H142" s="953"/>
      <c r="I142" s="35"/>
    </row>
    <row r="143" spans="2:9">
      <c r="B143" s="35"/>
      <c r="C143" s="35"/>
      <c r="D143" s="953"/>
      <c r="E143" s="953"/>
      <c r="F143" s="953"/>
      <c r="G143" s="953"/>
      <c r="H143" s="953"/>
      <c r="I143" s="35"/>
    </row>
    <row r="144" spans="2:9">
      <c r="B144" s="35"/>
      <c r="C144" s="35"/>
      <c r="D144" s="953"/>
      <c r="E144" s="953"/>
      <c r="F144" s="953"/>
      <c r="G144" s="953"/>
      <c r="H144" s="953"/>
      <c r="I144" s="35"/>
    </row>
    <row r="145" spans="2:9">
      <c r="B145" s="35"/>
      <c r="C145" s="35"/>
      <c r="D145" s="953"/>
      <c r="E145" s="953"/>
      <c r="F145" s="953"/>
      <c r="G145" s="953"/>
      <c r="H145" s="953"/>
      <c r="I145" s="35"/>
    </row>
    <row r="146" spans="2:9">
      <c r="B146" s="35"/>
      <c r="C146" s="35"/>
      <c r="D146" s="35"/>
      <c r="E146" s="35"/>
      <c r="F146" s="35"/>
      <c r="G146" s="35"/>
      <c r="H146" s="35"/>
      <c r="I146" s="35"/>
    </row>
    <row r="147" spans="2:9">
      <c r="B147" s="35"/>
      <c r="C147" s="35"/>
      <c r="D147" s="35"/>
      <c r="E147" s="35"/>
      <c r="F147" s="35"/>
      <c r="G147" s="35"/>
      <c r="H147" s="35"/>
      <c r="I147" s="35"/>
    </row>
    <row r="148" spans="2:9">
      <c r="B148" s="35"/>
      <c r="C148" s="35"/>
      <c r="D148" s="35"/>
      <c r="E148" s="35"/>
      <c r="F148" s="35"/>
      <c r="G148" s="35"/>
      <c r="H148" s="35"/>
      <c r="I148" s="35"/>
    </row>
    <row r="149" spans="2:9">
      <c r="B149" s="35"/>
      <c r="C149" s="35"/>
      <c r="D149" s="35"/>
      <c r="E149" s="35"/>
      <c r="F149" s="35"/>
      <c r="G149" s="35"/>
      <c r="H149" s="35"/>
      <c r="I149" s="35"/>
    </row>
    <row r="150" spans="2:9">
      <c r="B150" s="35"/>
      <c r="C150" s="35"/>
      <c r="D150" s="35"/>
      <c r="E150" s="35"/>
      <c r="F150" s="35"/>
      <c r="G150" s="35"/>
      <c r="H150" s="35"/>
      <c r="I150" s="35"/>
    </row>
    <row r="151" spans="2:9">
      <c r="B151" s="35"/>
      <c r="C151" s="35"/>
      <c r="D151" s="35"/>
      <c r="E151" s="35"/>
      <c r="F151" s="35"/>
      <c r="G151" s="35"/>
      <c r="H151" s="35"/>
      <c r="I151" s="35"/>
    </row>
    <row r="152" spans="2:9">
      <c r="B152" s="35"/>
      <c r="C152" s="35"/>
      <c r="D152" s="35"/>
      <c r="E152" s="35"/>
      <c r="F152" s="35"/>
      <c r="G152" s="35"/>
      <c r="H152" s="35"/>
      <c r="I152" s="35"/>
    </row>
    <row r="153" spans="2:9">
      <c r="B153" s="35"/>
      <c r="C153" s="35"/>
      <c r="D153" s="35"/>
      <c r="E153" s="35"/>
      <c r="F153" s="35"/>
      <c r="G153" s="35"/>
      <c r="H153" s="35"/>
      <c r="I153" s="35"/>
    </row>
    <row r="154" spans="2:9">
      <c r="B154" s="35"/>
      <c r="C154" s="35"/>
      <c r="D154" s="35"/>
      <c r="E154" s="35"/>
      <c r="F154" s="35"/>
      <c r="G154" s="35"/>
      <c r="H154" s="35"/>
      <c r="I154" s="35"/>
    </row>
    <row r="155" spans="2:9">
      <c r="B155" s="35"/>
      <c r="C155" s="35"/>
      <c r="D155" s="35"/>
      <c r="E155" s="35"/>
      <c r="F155" s="35"/>
      <c r="G155" s="35"/>
      <c r="H155" s="35"/>
      <c r="I155" s="35"/>
    </row>
    <row r="156" spans="2:9">
      <c r="B156" s="35"/>
      <c r="C156" s="35"/>
      <c r="D156" s="35"/>
      <c r="E156" s="35"/>
      <c r="F156" s="35"/>
      <c r="G156" s="35"/>
      <c r="H156" s="35"/>
      <c r="I156" s="35"/>
    </row>
    <row r="157" spans="2:9">
      <c r="B157" s="35"/>
      <c r="C157" s="35"/>
      <c r="D157" s="35"/>
      <c r="E157" s="35"/>
      <c r="F157" s="35"/>
      <c r="G157" s="35"/>
      <c r="H157" s="35"/>
      <c r="I157" s="35"/>
    </row>
    <row r="158" spans="2:9">
      <c r="B158" s="35"/>
      <c r="C158" s="35"/>
      <c r="D158" s="35"/>
      <c r="E158" s="35"/>
      <c r="F158" s="35"/>
      <c r="G158" s="35"/>
      <c r="H158" s="35"/>
      <c r="I158" s="35"/>
    </row>
    <row r="159" spans="2:9">
      <c r="B159" s="35"/>
      <c r="C159" s="35"/>
      <c r="D159" s="35"/>
      <c r="E159" s="35"/>
      <c r="F159" s="35"/>
      <c r="G159" s="35"/>
      <c r="H159" s="35"/>
      <c r="I159" s="35"/>
    </row>
  </sheetData>
  <mergeCells count="2">
    <mergeCell ref="Q1:T1"/>
    <mergeCell ref="Q9:V9"/>
  </mergeCells>
  <phoneticPr fontId="10" type="noConversion"/>
  <conditionalFormatting sqref="J69">
    <cfRule type="notContainsBlanks" dxfId="1" priority="4">
      <formula>LEN(TRIM(J69))&gt;0</formula>
    </cfRule>
  </conditionalFormatting>
  <conditionalFormatting sqref="S3:S8 S10:S22">
    <cfRule type="containsText" dxfId="0" priority="1" operator="containsText" text="Check">
      <formula>NOT(ISERROR(SEARCH("Check",S3)))</formula>
    </cfRule>
  </conditionalFormatting>
  <pageMargins left="0.75" right="0.75" top="1" bottom="1" header="0.5" footer="0.5"/>
  <pageSetup paperSize="17" scale="27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5689CD729294A8833C0BAFDD061B7" ma:contentTypeVersion="11" ma:contentTypeDescription="Create a new document." ma:contentTypeScope="" ma:versionID="48b28751120a2fb946af4e528370cd9d">
  <xsd:schema xmlns:xsd="http://www.w3.org/2001/XMLSchema" xmlns:xs="http://www.w3.org/2001/XMLSchema" xmlns:p="http://schemas.microsoft.com/office/2006/metadata/properties" xmlns:ns3="7e129783-8ccb-480d-9c1c-be7ba32862e8" xmlns:ns4="08558e7b-67de-419b-ae53-24d77338d061" targetNamespace="http://schemas.microsoft.com/office/2006/metadata/properties" ma:root="true" ma:fieldsID="bc5eb064ff16aa15252ae283e60431d5" ns3:_="" ns4:_="">
    <xsd:import namespace="7e129783-8ccb-480d-9c1c-be7ba32862e8"/>
    <xsd:import namespace="08558e7b-67de-419b-ae53-24d77338d0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29783-8ccb-480d-9c1c-be7ba3286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58e7b-67de-419b-ae53-24d77338d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405763-CB14-4E1E-A4B6-F75358263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29783-8ccb-480d-9c1c-be7ba32862e8"/>
    <ds:schemaRef ds:uri="08558e7b-67de-419b-ae53-24d77338d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3429AC-8470-4BDE-9DBD-A5BB8B46653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8558e7b-67de-419b-ae53-24d77338d061"/>
    <ds:schemaRef ds:uri="http://purl.org/dc/elements/1.1/"/>
    <ds:schemaRef ds:uri="http://purl.org/dc/terms/"/>
    <ds:schemaRef ds:uri="http://schemas.openxmlformats.org/package/2006/metadata/core-properties"/>
    <ds:schemaRef ds:uri="7e129783-8ccb-480d-9c1c-be7ba32862e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C734A9-7AE8-456B-896D-D068A4D73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INSTRUCTIONS</vt:lpstr>
      <vt:lpstr>SCHEDA</vt:lpstr>
      <vt:lpstr>SCHEDA1</vt:lpstr>
      <vt:lpstr>SCHEDAAA</vt:lpstr>
      <vt:lpstr>IIIB</vt:lpstr>
      <vt:lpstr>IIIC</vt:lpstr>
      <vt:lpstr>IIID</vt:lpstr>
      <vt:lpstr>IIIE</vt:lpstr>
      <vt:lpstr>VERMTCH</vt:lpstr>
      <vt:lpstr>Check</vt:lpstr>
      <vt:lpstr>Admin.perct</vt:lpstr>
      <vt:lpstr>AdminNGA</vt:lpstr>
      <vt:lpstr>Check</vt:lpstr>
      <vt:lpstr>IIIB.percents</vt:lpstr>
      <vt:lpstr>IIIBNGA</vt:lpstr>
      <vt:lpstr>IIIBworkseet</vt:lpstr>
      <vt:lpstr>IIIC1.percents</vt:lpstr>
      <vt:lpstr>IIIC1NGA</vt:lpstr>
      <vt:lpstr>IIIC1worksheet</vt:lpstr>
      <vt:lpstr>IIIC2.Percents</vt:lpstr>
      <vt:lpstr>IIIC2NGA</vt:lpstr>
      <vt:lpstr>IIID.percents</vt:lpstr>
      <vt:lpstr>IIIDNGA</vt:lpstr>
      <vt:lpstr>IIIDworksheet</vt:lpstr>
      <vt:lpstr>IIIE.Percents</vt:lpstr>
      <vt:lpstr>IIIENGA</vt:lpstr>
      <vt:lpstr>IIIEworksheet</vt:lpstr>
      <vt:lpstr>IIIE!Print_Area</vt:lpstr>
      <vt:lpstr>INSTRUCTIONS!Print_Area</vt:lpstr>
      <vt:lpstr>VERMTCH!Print_Area</vt:lpstr>
      <vt:lpstr>SCHEDA</vt:lpstr>
      <vt:lpstr>SCHEDA1</vt:lpstr>
      <vt:lpstr>SchedAAAworksheet</vt:lpstr>
      <vt:lpstr>VERMTCH</vt:lpstr>
    </vt:vector>
  </TitlesOfParts>
  <Company>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KDOA</dc:creator>
  <cp:lastModifiedBy>Chris Ridge [KDADS]</cp:lastModifiedBy>
  <cp:lastPrinted>2022-01-07T18:56:12Z</cp:lastPrinted>
  <dcterms:created xsi:type="dcterms:W3CDTF">1998-11-17T19:54:27Z</dcterms:created>
  <dcterms:modified xsi:type="dcterms:W3CDTF">2023-07-25T13:53:35Z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0x01010052D5689CD729294A8833C0BAFDD061B7</vt:lpwstr>
  </property>
</Properties>
</file>