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N:\COA\SGF\Area Plan 2022-2025\Budget Files March 2022\"/>
    </mc:Choice>
  </mc:AlternateContent>
  <xr:revisionPtr revIDLastSave="0" documentId="8_{2646BD68-34F8-4344-ACC1-D5A83EE8DC83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INSTRUCTIONS" sheetId="14" r:id="rId1"/>
    <sheet name="SCHEDA" sheetId="5" r:id="rId2"/>
    <sheet name="SCHEDA1" sheetId="4" r:id="rId3"/>
    <sheet name="SCHEDAAA" sheetId="1" r:id="rId4"/>
    <sheet name="IIIB" sheetId="3" r:id="rId5"/>
    <sheet name="IIIC" sheetId="8" r:id="rId6"/>
    <sheet name="IIIE" sheetId="6" r:id="rId7"/>
    <sheet name="IIID" sheetId="7" r:id="rId8"/>
    <sheet name="VERMTCH" sheetId="11" r:id="rId9"/>
    <sheet name="Check" sheetId="12" r:id="rId10"/>
  </sheets>
  <definedNames>
    <definedName name="Admin.perct">SCHEDAAA!$Q$1:$T$28</definedName>
    <definedName name="AdminNGA">SCHEDAAA!$I$1:$N$50</definedName>
    <definedName name="Check">Check!$A$1:$G$63</definedName>
    <definedName name="IIIB.percents">IIIB!$AD$1:$AF$29</definedName>
    <definedName name="IIIBNGA">IIIB!$V$1:$AA$60</definedName>
    <definedName name="IIIBworkseet">IIIB!$A$1:$T$66</definedName>
    <definedName name="IIIC1.percents">IIIC!$AB$71:$AE$99</definedName>
    <definedName name="IIIC1NGA">IIIC!$AB$1:$AG$66</definedName>
    <definedName name="IIIC1worksheet">IIIC!$A$1:$Z$52</definedName>
    <definedName name="IIIC2.Percents">IIIC!$AK$71:$AN$99</definedName>
    <definedName name="IIIC2NGA">IIIC!$AK$1:$AP$65</definedName>
    <definedName name="IIID.percents">IIID!$AC$1:$AF$23</definedName>
    <definedName name="IIIDNGA">IIID!$U$1:$Z$59</definedName>
    <definedName name="IIIDworksheet">IIID!$A$1:$R$36</definedName>
    <definedName name="IIIE.Percents">IIIE!$AC$1:$AE$32</definedName>
    <definedName name="IIIENGA">IIIE!$U$1:$Z$62</definedName>
    <definedName name="IIIEworksheet">IIIE!$A$1:$S$58</definedName>
    <definedName name="_xlnm.Print_Area" localSheetId="6">IIIE!$A$1:$S$58</definedName>
    <definedName name="_xlnm.Print_Area" localSheetId="0">INSTRUCTIONS!$A$1:$N$60</definedName>
    <definedName name="SCHED1A">#REF!</definedName>
    <definedName name="SCHEDA">SCHEDA!$A$1:$R$36</definedName>
    <definedName name="SCHEDA1">SCHEDA1!$A$1:$I$32</definedName>
    <definedName name="SchedAAAworksheet">SCHEDAAA!$A$1:$F$37</definedName>
    <definedName name="SGF.percents">#REF!</definedName>
    <definedName name="SGF.Verification">#REF!</definedName>
    <definedName name="SGFNGA">#REF!</definedName>
    <definedName name="SGFWorksheet">#REF!</definedName>
    <definedName name="VERMTCH">VERMTCH!$B$1:$K$92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58" i="6" l="1"/>
  <c r="H10" i="6" l="1"/>
  <c r="V56" i="6"/>
  <c r="V55" i="6"/>
  <c r="V57" i="6"/>
  <c r="C47" i="6" l="1"/>
  <c r="B47" i="6"/>
  <c r="C30" i="6"/>
  <c r="B30" i="6"/>
  <c r="D8" i="6"/>
  <c r="D9" i="6"/>
  <c r="D10" i="6"/>
  <c r="D11" i="6"/>
  <c r="D12" i="6"/>
  <c r="D13" i="6"/>
  <c r="D14" i="6"/>
  <c r="D15" i="6"/>
  <c r="D16" i="6"/>
  <c r="D17" i="6"/>
  <c r="D18" i="6"/>
  <c r="D19" i="6"/>
  <c r="D21" i="6"/>
  <c r="D22" i="6"/>
  <c r="D23" i="6"/>
  <c r="D24" i="6"/>
  <c r="D25" i="6"/>
  <c r="D26" i="6"/>
  <c r="D27" i="6"/>
  <c r="D28" i="6"/>
  <c r="D29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G67" i="11"/>
  <c r="N39" i="8"/>
  <c r="S39" i="8" s="1"/>
  <c r="N38" i="8"/>
  <c r="S38" i="8" s="1"/>
  <c r="N37" i="8"/>
  <c r="S37" i="8" s="1"/>
  <c r="N36" i="8"/>
  <c r="S36" i="8" s="1"/>
  <c r="N35" i="8"/>
  <c r="S35" i="8" s="1"/>
  <c r="N34" i="8"/>
  <c r="S34" i="8" s="1"/>
  <c r="N33" i="8"/>
  <c r="S33" i="8" s="1"/>
  <c r="N32" i="8"/>
  <c r="S32" i="8" s="1"/>
  <c r="N19" i="8"/>
  <c r="N18" i="8"/>
  <c r="N17" i="8"/>
  <c r="N16" i="8"/>
  <c r="N15" i="8"/>
  <c r="N14" i="8"/>
  <c r="N13" i="8"/>
  <c r="N12" i="8"/>
  <c r="N11" i="8"/>
  <c r="N10" i="8"/>
  <c r="D31" i="8"/>
  <c r="D20" i="8"/>
  <c r="C20" i="8"/>
  <c r="D9" i="8"/>
  <c r="L28" i="3"/>
  <c r="K28" i="3"/>
  <c r="L16" i="3"/>
  <c r="K16" i="3"/>
  <c r="C28" i="3"/>
  <c r="B28" i="3"/>
  <c r="C16" i="3"/>
  <c r="B16" i="3"/>
  <c r="C49" i="6" l="1"/>
  <c r="B49" i="6"/>
  <c r="D47" i="6"/>
  <c r="D49" i="6" s="1"/>
  <c r="P28" i="6" l="1"/>
  <c r="H28" i="6"/>
  <c r="L28" i="6" s="1"/>
  <c r="Q28" i="6"/>
  <c r="R28" i="6" s="1"/>
  <c r="P18" i="6"/>
  <c r="H18" i="6"/>
  <c r="L18" i="6" s="1"/>
  <c r="Q36" i="6"/>
  <c r="R36" i="6" s="1"/>
  <c r="Q37" i="6"/>
  <c r="R37" i="6" s="1"/>
  <c r="Q38" i="6"/>
  <c r="R38" i="6" s="1"/>
  <c r="Q40" i="6"/>
  <c r="R40" i="6" s="1"/>
  <c r="Q43" i="6"/>
  <c r="Q44" i="6"/>
  <c r="R44" i="6" s="1"/>
  <c r="Q46" i="6"/>
  <c r="R46" i="6" s="1"/>
  <c r="Q9" i="6"/>
  <c r="R9" i="6" s="1"/>
  <c r="Q11" i="6"/>
  <c r="R11" i="6" s="1"/>
  <c r="Q12" i="6"/>
  <c r="R12" i="6" s="1"/>
  <c r="Q13" i="6"/>
  <c r="R13" i="6" s="1"/>
  <c r="H9" i="6"/>
  <c r="L9" i="6" s="1"/>
  <c r="L10" i="6"/>
  <c r="H11" i="6"/>
  <c r="L11" i="6" s="1"/>
  <c r="H12" i="6"/>
  <c r="L12" i="6" s="1"/>
  <c r="G53" i="6" s="1"/>
  <c r="H13" i="6"/>
  <c r="L13" i="6" s="1"/>
  <c r="H14" i="6"/>
  <c r="L14" i="6" s="1"/>
  <c r="H15" i="6"/>
  <c r="L15" i="6" s="1"/>
  <c r="H16" i="6"/>
  <c r="L16" i="6" s="1"/>
  <c r="H17" i="6"/>
  <c r="L17" i="6" s="1"/>
  <c r="H19" i="6"/>
  <c r="L19" i="6" s="1"/>
  <c r="H34" i="6"/>
  <c r="L34" i="6" s="1"/>
  <c r="H35" i="6"/>
  <c r="L35" i="6" s="1"/>
  <c r="H36" i="6"/>
  <c r="L36" i="6" s="1"/>
  <c r="H37" i="6"/>
  <c r="L37" i="6" s="1"/>
  <c r="H38" i="6"/>
  <c r="L38" i="6" s="1"/>
  <c r="H39" i="6"/>
  <c r="L39" i="6" s="1"/>
  <c r="H40" i="6"/>
  <c r="L40" i="6" s="1"/>
  <c r="H41" i="6"/>
  <c r="L41" i="6" s="1"/>
  <c r="H42" i="6"/>
  <c r="L42" i="6" s="1"/>
  <c r="H43" i="6"/>
  <c r="L43" i="6" s="1"/>
  <c r="H44" i="6"/>
  <c r="L44" i="6" s="1"/>
  <c r="H45" i="6"/>
  <c r="L45" i="6" s="1"/>
  <c r="H46" i="6"/>
  <c r="L46" i="6" s="1"/>
  <c r="Q39" i="6"/>
  <c r="R39" i="6" s="1"/>
  <c r="Q41" i="6"/>
  <c r="R41" i="6" s="1"/>
  <c r="Q42" i="6"/>
  <c r="R42" i="6" s="1"/>
  <c r="Q45" i="6"/>
  <c r="R45" i="6" s="1"/>
  <c r="P36" i="6"/>
  <c r="P37" i="6"/>
  <c r="P38" i="6"/>
  <c r="P39" i="6"/>
  <c r="P40" i="6"/>
  <c r="P41" i="6"/>
  <c r="P42" i="6"/>
  <c r="P43" i="6"/>
  <c r="P44" i="6"/>
  <c r="P45" i="6"/>
  <c r="P46" i="6"/>
  <c r="Q10" i="6"/>
  <c r="R10" i="6" s="1"/>
  <c r="Q15" i="6"/>
  <c r="R15" i="6" s="1"/>
  <c r="P9" i="6"/>
  <c r="P10" i="6"/>
  <c r="P11" i="6"/>
  <c r="P12" i="6"/>
  <c r="P13" i="6"/>
  <c r="P14" i="6"/>
  <c r="P15" i="6"/>
  <c r="P16" i="6"/>
  <c r="Q18" i="6" l="1"/>
  <c r="R18" i="6" s="1"/>
  <c r="R43" i="6"/>
  <c r="Q16" i="6"/>
  <c r="R16" i="6" s="1"/>
  <c r="Q14" i="6"/>
  <c r="R14" i="6" s="1"/>
  <c r="C64" i="11" l="1"/>
  <c r="A2" i="12" l="1"/>
  <c r="H1" i="11"/>
  <c r="W52" i="6" l="1"/>
  <c r="W51" i="6"/>
  <c r="W50" i="6"/>
  <c r="W49" i="6"/>
  <c r="W46" i="7"/>
  <c r="W45" i="7"/>
  <c r="W44" i="7"/>
  <c r="W43" i="7"/>
  <c r="B76" i="1"/>
  <c r="P9" i="5" l="1"/>
  <c r="O9" i="5"/>
  <c r="N9" i="5"/>
  <c r="AM32" i="3" l="1"/>
  <c r="AP32" i="3" s="1"/>
  <c r="Q32" i="3"/>
  <c r="I32" i="3"/>
  <c r="M32" i="3" s="1"/>
  <c r="D32" i="3"/>
  <c r="R32" i="3" l="1"/>
  <c r="S32" i="3" s="1"/>
  <c r="A58" i="6" l="1"/>
  <c r="B11" i="12"/>
  <c r="D3" i="6"/>
  <c r="E56" i="3"/>
  <c r="E28" i="3"/>
  <c r="H3" i="11"/>
  <c r="O47" i="6"/>
  <c r="N47" i="6"/>
  <c r="M47" i="6"/>
  <c r="K47" i="6"/>
  <c r="J47" i="6"/>
  <c r="I47" i="6"/>
  <c r="G47" i="6"/>
  <c r="F47" i="6"/>
  <c r="E47" i="6"/>
  <c r="AI47" i="6"/>
  <c r="P19" i="6"/>
  <c r="Q19" i="6"/>
  <c r="R19" i="6" s="1"/>
  <c r="AH10" i="6"/>
  <c r="AH19" i="6"/>
  <c r="X43" i="7"/>
  <c r="W52" i="7"/>
  <c r="G54" i="6"/>
  <c r="O30" i="6"/>
  <c r="N30" i="6"/>
  <c r="P28" i="3"/>
  <c r="O28" i="3"/>
  <c r="P16" i="3"/>
  <c r="O16" i="3"/>
  <c r="AJ30" i="6"/>
  <c r="AJ20" i="6"/>
  <c r="AL50" i="6"/>
  <c r="AJ47" i="6"/>
  <c r="AH49" i="6"/>
  <c r="AL48" i="6"/>
  <c r="AH47" i="6"/>
  <c r="AL42" i="6"/>
  <c r="AL41" i="6"/>
  <c r="AL40" i="6"/>
  <c r="AL38" i="6"/>
  <c r="AL37" i="6"/>
  <c r="AL35" i="6"/>
  <c r="AI34" i="6"/>
  <c r="AL34" i="6" s="1"/>
  <c r="AH34" i="6"/>
  <c r="AI33" i="6"/>
  <c r="AL33" i="6" s="1"/>
  <c r="AH33" i="6"/>
  <c r="AI32" i="6"/>
  <c r="AL32" i="6" s="1"/>
  <c r="AH32" i="6"/>
  <c r="AL31" i="6"/>
  <c r="AH30" i="6"/>
  <c r="AI29" i="6"/>
  <c r="AK29" i="6" s="1"/>
  <c r="AH29" i="6"/>
  <c r="AI27" i="6"/>
  <c r="AK27" i="6" s="1"/>
  <c r="AH27" i="6"/>
  <c r="AI26" i="6"/>
  <c r="AK26" i="6" s="1"/>
  <c r="AH26" i="6"/>
  <c r="AI25" i="6"/>
  <c r="AK25" i="6" s="1"/>
  <c r="AH25" i="6"/>
  <c r="AI24" i="6"/>
  <c r="AK24" i="6" s="1"/>
  <c r="AH24" i="6"/>
  <c r="AI23" i="6"/>
  <c r="AK23" i="6" s="1"/>
  <c r="AH23" i="6"/>
  <c r="AI22" i="6"/>
  <c r="AK22" i="6" s="1"/>
  <c r="AH22" i="6"/>
  <c r="AI21" i="6"/>
  <c r="AK21" i="6" s="1"/>
  <c r="AH21" i="6"/>
  <c r="AI20" i="6"/>
  <c r="AH20" i="6"/>
  <c r="AI17" i="6"/>
  <c r="AK17" i="6" s="1"/>
  <c r="AH17" i="6"/>
  <c r="AI11" i="6"/>
  <c r="AL11" i="6" s="1"/>
  <c r="AH11" i="6"/>
  <c r="AI8" i="6"/>
  <c r="AL8" i="6" s="1"/>
  <c r="AH8" i="6"/>
  <c r="AH7" i="6"/>
  <c r="AN32" i="7"/>
  <c r="AN31" i="7"/>
  <c r="AL30" i="7"/>
  <c r="AI30" i="7"/>
  <c r="AN29" i="7"/>
  <c r="AN28" i="7"/>
  <c r="AN27" i="7"/>
  <c r="AN26" i="7"/>
  <c r="AN25" i="7"/>
  <c r="AN24" i="7"/>
  <c r="AN23" i="7"/>
  <c r="AK22" i="7"/>
  <c r="AN22" i="7" s="1"/>
  <c r="AI22" i="7"/>
  <c r="AN21" i="7"/>
  <c r="AK20" i="7"/>
  <c r="AN20" i="7" s="1"/>
  <c r="AI20" i="7"/>
  <c r="AK19" i="7"/>
  <c r="AN19" i="7" s="1"/>
  <c r="AI19" i="7"/>
  <c r="AK18" i="7"/>
  <c r="AN18" i="7" s="1"/>
  <c r="AI18" i="7"/>
  <c r="AK17" i="7"/>
  <c r="AN17" i="7" s="1"/>
  <c r="AI17" i="7"/>
  <c r="AK16" i="7"/>
  <c r="AN16" i="7" s="1"/>
  <c r="AI16" i="7"/>
  <c r="AK15" i="7"/>
  <c r="AN15" i="7" s="1"/>
  <c r="AM15" i="7"/>
  <c r="AI15" i="7"/>
  <c r="AK14" i="7"/>
  <c r="AN14" i="7" s="1"/>
  <c r="AI14" i="7"/>
  <c r="AK13" i="7"/>
  <c r="AN13" i="7" s="1"/>
  <c r="AI13" i="7"/>
  <c r="AK12" i="7"/>
  <c r="AN12" i="7" s="1"/>
  <c r="AI12" i="7"/>
  <c r="AK11" i="7"/>
  <c r="AN11" i="7" s="1"/>
  <c r="AI11" i="7"/>
  <c r="AK10" i="7"/>
  <c r="AN10" i="7" s="1"/>
  <c r="AI10" i="7"/>
  <c r="AK9" i="7"/>
  <c r="AN9" i="7" s="1"/>
  <c r="AM9" i="7"/>
  <c r="AI9" i="7"/>
  <c r="AK8" i="7"/>
  <c r="AN8" i="7" s="1"/>
  <c r="AI8" i="7"/>
  <c r="AY44" i="8"/>
  <c r="AY43" i="8"/>
  <c r="AT42" i="8"/>
  <c r="AY41" i="8"/>
  <c r="AX41" i="8"/>
  <c r="AW40" i="8"/>
  <c r="AT40" i="8"/>
  <c r="AV39" i="8"/>
  <c r="AY39" i="8" s="1"/>
  <c r="AT39" i="8"/>
  <c r="AV38" i="8"/>
  <c r="AY38" i="8" s="1"/>
  <c r="AT38" i="8"/>
  <c r="AV37" i="8"/>
  <c r="AY37" i="8" s="1"/>
  <c r="AT37" i="8"/>
  <c r="AV36" i="8"/>
  <c r="AY36" i="8" s="1"/>
  <c r="AT36" i="8"/>
  <c r="AV35" i="8"/>
  <c r="AY35" i="8" s="1"/>
  <c r="AT35" i="8"/>
  <c r="AV34" i="8"/>
  <c r="AY34" i="8" s="1"/>
  <c r="AT34" i="8"/>
  <c r="AV33" i="8"/>
  <c r="AY33" i="8" s="1"/>
  <c r="AT33" i="8"/>
  <c r="AV32" i="8"/>
  <c r="AY32" i="8" s="1"/>
  <c r="AT32" i="8"/>
  <c r="AT31" i="8"/>
  <c r="AV30" i="8"/>
  <c r="AY30" i="8" s="1"/>
  <c r="AT30" i="8"/>
  <c r="AV29" i="8"/>
  <c r="AY29" i="8" s="1"/>
  <c r="AT29" i="8"/>
  <c r="AV28" i="8"/>
  <c r="AT28" i="8"/>
  <c r="AY27" i="8"/>
  <c r="AY26" i="8"/>
  <c r="AY25" i="8"/>
  <c r="AY24" i="8"/>
  <c r="AY23" i="8"/>
  <c r="AY22" i="8"/>
  <c r="AY21" i="8"/>
  <c r="AW20" i="8"/>
  <c r="AT20" i="8"/>
  <c r="AV19" i="8"/>
  <c r="AY19" i="8" s="1"/>
  <c r="AV18" i="8"/>
  <c r="AY18" i="8" s="1"/>
  <c r="AT18" i="8"/>
  <c r="AV17" i="8"/>
  <c r="AY17" i="8" s="1"/>
  <c r="AT17" i="8"/>
  <c r="AV16" i="8"/>
  <c r="AY16" i="8" s="1"/>
  <c r="AT16" i="8"/>
  <c r="AV15" i="8"/>
  <c r="AY15" i="8" s="1"/>
  <c r="AT15" i="8"/>
  <c r="AV14" i="8"/>
  <c r="AX14" i="8" s="1"/>
  <c r="AT14" i="8"/>
  <c r="AV13" i="8"/>
  <c r="AY13" i="8" s="1"/>
  <c r="AT13" i="8"/>
  <c r="AV12" i="8"/>
  <c r="AY12" i="8" s="1"/>
  <c r="AT12" i="8"/>
  <c r="AV11" i="8"/>
  <c r="AY11" i="8" s="1"/>
  <c r="AT11" i="8"/>
  <c r="AV10" i="8"/>
  <c r="AY10" i="8" s="1"/>
  <c r="AT10" i="8"/>
  <c r="AT9" i="8"/>
  <c r="AQ60" i="3"/>
  <c r="Y53" i="3"/>
  <c r="AM28" i="3"/>
  <c r="C56" i="3"/>
  <c r="AM56" i="3" s="1"/>
  <c r="AO56" i="3"/>
  <c r="AO28" i="3"/>
  <c r="AO16" i="3"/>
  <c r="AM58" i="3"/>
  <c r="AQ58" i="3" s="1"/>
  <c r="AM57" i="3"/>
  <c r="AQ57" i="3" s="1"/>
  <c r="AM55" i="3"/>
  <c r="AQ55" i="3" s="1"/>
  <c r="AM54" i="3"/>
  <c r="AQ54" i="3" s="1"/>
  <c r="AM53" i="3"/>
  <c r="AP53" i="3" s="1"/>
  <c r="AM52" i="3"/>
  <c r="AQ52" i="3" s="1"/>
  <c r="AM51" i="3"/>
  <c r="AQ51" i="3" s="1"/>
  <c r="AM50" i="3"/>
  <c r="AQ50" i="3" s="1"/>
  <c r="AM49" i="3"/>
  <c r="AQ49" i="3" s="1"/>
  <c r="AM48" i="3"/>
  <c r="AQ48" i="3" s="1"/>
  <c r="AM47" i="3"/>
  <c r="AQ47" i="3" s="1"/>
  <c r="AM46" i="3"/>
  <c r="AQ46" i="3" s="1"/>
  <c r="AM45" i="3"/>
  <c r="AP45" i="3" s="1"/>
  <c r="AM44" i="3"/>
  <c r="AQ44" i="3" s="1"/>
  <c r="AM43" i="3"/>
  <c r="AQ43" i="3" s="1"/>
  <c r="AM42" i="3"/>
  <c r="AQ42" i="3" s="1"/>
  <c r="AM41" i="3"/>
  <c r="AP41" i="3" s="1"/>
  <c r="AM40" i="3"/>
  <c r="AQ40" i="3" s="1"/>
  <c r="AM39" i="3"/>
  <c r="AQ39" i="3" s="1"/>
  <c r="AM38" i="3"/>
  <c r="AQ38" i="3" s="1"/>
  <c r="AM37" i="3"/>
  <c r="AP37" i="3" s="1"/>
  <c r="AM36" i="3"/>
  <c r="AQ36" i="3" s="1"/>
  <c r="AM35" i="3"/>
  <c r="AQ35" i="3" s="1"/>
  <c r="AM34" i="3"/>
  <c r="AQ34" i="3" s="1"/>
  <c r="AM33" i="3"/>
  <c r="AQ33" i="3" s="1"/>
  <c r="AM31" i="3"/>
  <c r="AQ31" i="3" s="1"/>
  <c r="AM30" i="3"/>
  <c r="AQ30" i="3" s="1"/>
  <c r="AM29" i="3"/>
  <c r="AP29" i="3" s="1"/>
  <c r="AM27" i="3"/>
  <c r="AP27" i="3" s="1"/>
  <c r="AM26" i="3"/>
  <c r="AP26" i="3" s="1"/>
  <c r="AM25" i="3"/>
  <c r="AP25" i="3" s="1"/>
  <c r="AM24" i="3"/>
  <c r="AP24" i="3" s="1"/>
  <c r="AM23" i="3"/>
  <c r="AP23" i="3" s="1"/>
  <c r="AM22" i="3"/>
  <c r="AP22" i="3" s="1"/>
  <c r="AM21" i="3"/>
  <c r="AP21" i="3" s="1"/>
  <c r="AM20" i="3"/>
  <c r="AP20" i="3" s="1"/>
  <c r="AM19" i="3"/>
  <c r="AP19" i="3" s="1"/>
  <c r="AM18" i="3"/>
  <c r="AP18" i="3" s="1"/>
  <c r="AM17" i="3"/>
  <c r="AQ17" i="3" s="1"/>
  <c r="AM15" i="3"/>
  <c r="AP15" i="3" s="1"/>
  <c r="AM14" i="3"/>
  <c r="AP14" i="3" s="1"/>
  <c r="AM13" i="3"/>
  <c r="AP13" i="3" s="1"/>
  <c r="AM12" i="3"/>
  <c r="AP12" i="3" s="1"/>
  <c r="AM11" i="3"/>
  <c r="AP11" i="3" s="1"/>
  <c r="AM10" i="3"/>
  <c r="AP10" i="3" s="1"/>
  <c r="AM9" i="3"/>
  <c r="AP9" i="3" s="1"/>
  <c r="AM8" i="3"/>
  <c r="AP8" i="3" s="1"/>
  <c r="Z33" i="1"/>
  <c r="AC33" i="1" s="1"/>
  <c r="D24" i="1"/>
  <c r="D25" i="1" s="1"/>
  <c r="D32" i="1"/>
  <c r="Q9" i="5" s="1"/>
  <c r="Y33" i="1"/>
  <c r="X33" i="1"/>
  <c r="Z32" i="1"/>
  <c r="AB32" i="1"/>
  <c r="Y32" i="1"/>
  <c r="X32" i="1"/>
  <c r="Z31" i="1"/>
  <c r="AD31" i="1" s="1"/>
  <c r="Y31" i="1"/>
  <c r="X31" i="1"/>
  <c r="Z30" i="1"/>
  <c r="AD30" i="1" s="1"/>
  <c r="Y30" i="1"/>
  <c r="X30" i="1"/>
  <c r="Z29" i="1"/>
  <c r="AD29" i="1" s="1"/>
  <c r="Y29" i="1"/>
  <c r="X29" i="1"/>
  <c r="Z28" i="1"/>
  <c r="AD28" i="1" s="1"/>
  <c r="Y28" i="1"/>
  <c r="X28" i="1"/>
  <c r="Z27" i="1"/>
  <c r="AD27" i="1" s="1"/>
  <c r="Y27" i="1"/>
  <c r="X27" i="1"/>
  <c r="Z26" i="1"/>
  <c r="AD26" i="1" s="1"/>
  <c r="Y26" i="1"/>
  <c r="X26" i="1"/>
  <c r="Z25" i="1"/>
  <c r="AC25" i="1" s="1"/>
  <c r="Y25" i="1"/>
  <c r="X25" i="1"/>
  <c r="AB24" i="1"/>
  <c r="Z24" i="1"/>
  <c r="Y24" i="1"/>
  <c r="X24" i="1"/>
  <c r="Z23" i="1"/>
  <c r="AD23" i="1" s="1"/>
  <c r="Y23" i="1"/>
  <c r="X23" i="1"/>
  <c r="Z22" i="1"/>
  <c r="AD22" i="1" s="1"/>
  <c r="Y22" i="1"/>
  <c r="X22" i="1"/>
  <c r="Z21" i="1"/>
  <c r="AD21" i="1" s="1"/>
  <c r="Y21" i="1"/>
  <c r="X21" i="1"/>
  <c r="Z20" i="1"/>
  <c r="AD20" i="1" s="1"/>
  <c r="Y20" i="1"/>
  <c r="X20" i="1"/>
  <c r="AD19" i="1"/>
  <c r="AC19" i="1"/>
  <c r="Y19" i="1"/>
  <c r="X19" i="1"/>
  <c r="Z18" i="1"/>
  <c r="AD18" i="1" s="1"/>
  <c r="D12" i="1"/>
  <c r="AA12" i="1" s="1"/>
  <c r="Y18" i="1"/>
  <c r="X18" i="1"/>
  <c r="Z17" i="1"/>
  <c r="AD17" i="1" s="1"/>
  <c r="Y17" i="1"/>
  <c r="X17" i="1"/>
  <c r="Z16" i="1"/>
  <c r="AD16" i="1" s="1"/>
  <c r="Y16" i="1"/>
  <c r="X16" i="1"/>
  <c r="Z15" i="1"/>
  <c r="AD15" i="1" s="1"/>
  <c r="Y15" i="1"/>
  <c r="X15" i="1"/>
  <c r="Z14" i="1"/>
  <c r="AD14" i="1" s="1"/>
  <c r="Y14" i="1"/>
  <c r="AD13" i="1"/>
  <c r="AC13" i="1"/>
  <c r="AB12" i="1"/>
  <c r="Z12" i="1"/>
  <c r="Y12" i="1"/>
  <c r="X12" i="1"/>
  <c r="Z11" i="1"/>
  <c r="AD11" i="1" s="1"/>
  <c r="Y11" i="1"/>
  <c r="X11" i="1"/>
  <c r="Z10" i="1"/>
  <c r="AD10" i="1" s="1"/>
  <c r="Y10" i="1"/>
  <c r="X10" i="1"/>
  <c r="Z9" i="1"/>
  <c r="AC9" i="1" s="1"/>
  <c r="Y9" i="1"/>
  <c r="X9" i="1"/>
  <c r="Z8" i="1"/>
  <c r="AD8" i="1" s="1"/>
  <c r="Y8" i="1"/>
  <c r="X8" i="1"/>
  <c r="Z7" i="1"/>
  <c r="AD7" i="1" s="1"/>
  <c r="Y7" i="1"/>
  <c r="X7" i="1"/>
  <c r="Z6" i="1"/>
  <c r="AD6" i="1" s="1"/>
  <c r="Y6" i="1"/>
  <c r="X6" i="1"/>
  <c r="G83" i="11"/>
  <c r="I30" i="7"/>
  <c r="M13" i="5" s="1"/>
  <c r="G14" i="11"/>
  <c r="H83" i="11"/>
  <c r="X49" i="6"/>
  <c r="D1" i="12"/>
  <c r="E24" i="12"/>
  <c r="E23" i="12"/>
  <c r="E22" i="12"/>
  <c r="E21" i="12"/>
  <c r="E20" i="12"/>
  <c r="B52" i="8"/>
  <c r="C48" i="8"/>
  <c r="D48" i="8" s="1"/>
  <c r="C49" i="8"/>
  <c r="D49" i="8" s="1"/>
  <c r="D81" i="1"/>
  <c r="D80" i="1"/>
  <c r="D79" i="1"/>
  <c r="D78" i="1"/>
  <c r="D77" i="1"/>
  <c r="D76" i="1"/>
  <c r="D3" i="5"/>
  <c r="D2" i="5"/>
  <c r="B5" i="11"/>
  <c r="K1" i="6"/>
  <c r="K1" i="7"/>
  <c r="M1" i="3"/>
  <c r="P1" i="8"/>
  <c r="N1" i="8"/>
  <c r="B81" i="1"/>
  <c r="C76" i="1"/>
  <c r="B80" i="1"/>
  <c r="B79" i="1"/>
  <c r="B78" i="1"/>
  <c r="B77" i="1"/>
  <c r="F5" i="1"/>
  <c r="B1" i="12"/>
  <c r="J10" i="1"/>
  <c r="E17" i="11" s="1"/>
  <c r="J12" i="1"/>
  <c r="H17" i="11" s="1"/>
  <c r="E3" i="4"/>
  <c r="E2" i="4"/>
  <c r="E3" i="11"/>
  <c r="E2" i="11"/>
  <c r="D2" i="6"/>
  <c r="B3" i="7"/>
  <c r="B2" i="7"/>
  <c r="D3" i="8"/>
  <c r="D2" i="8"/>
  <c r="D3" i="3"/>
  <c r="D2" i="3"/>
  <c r="I76" i="11"/>
  <c r="I8" i="3"/>
  <c r="M8" i="3" s="1"/>
  <c r="I13" i="3"/>
  <c r="M13" i="3" s="1"/>
  <c r="I15" i="3"/>
  <c r="M15" i="3" s="1"/>
  <c r="I9" i="3"/>
  <c r="M9" i="3" s="1"/>
  <c r="I10" i="3"/>
  <c r="M10" i="3" s="1"/>
  <c r="I11" i="3"/>
  <c r="M11" i="3" s="1"/>
  <c r="I12" i="3"/>
  <c r="M12" i="3" s="1"/>
  <c r="I14" i="3"/>
  <c r="M14" i="3" s="1"/>
  <c r="I19" i="3"/>
  <c r="M19" i="3" s="1"/>
  <c r="I21" i="3"/>
  <c r="M21" i="3" s="1"/>
  <c r="I24" i="3"/>
  <c r="M24" i="3" s="1"/>
  <c r="I20" i="3"/>
  <c r="M20" i="3" s="1"/>
  <c r="I22" i="3"/>
  <c r="M22" i="3" s="1"/>
  <c r="I23" i="3"/>
  <c r="M23" i="3" s="1"/>
  <c r="I25" i="3"/>
  <c r="M25" i="3" s="1"/>
  <c r="I26" i="3"/>
  <c r="M26" i="3" s="1"/>
  <c r="I31" i="3"/>
  <c r="M31" i="3" s="1"/>
  <c r="I35" i="3"/>
  <c r="M35" i="3" s="1"/>
  <c r="I42" i="3"/>
  <c r="M42" i="3" s="1"/>
  <c r="I44" i="3"/>
  <c r="M44" i="3" s="1"/>
  <c r="I33" i="3"/>
  <c r="M33" i="3" s="1"/>
  <c r="I34" i="3"/>
  <c r="M34" i="3" s="1"/>
  <c r="I36" i="3"/>
  <c r="M36" i="3" s="1"/>
  <c r="I37" i="3"/>
  <c r="M37" i="3" s="1"/>
  <c r="I38" i="3"/>
  <c r="M38" i="3" s="1"/>
  <c r="I39" i="3"/>
  <c r="M39" i="3" s="1"/>
  <c r="I40" i="3"/>
  <c r="M40" i="3" s="1"/>
  <c r="I41" i="3"/>
  <c r="M41" i="3" s="1"/>
  <c r="I43" i="3"/>
  <c r="M43" i="3" s="1"/>
  <c r="I45" i="3"/>
  <c r="M45" i="3" s="1"/>
  <c r="I46" i="3"/>
  <c r="M46" i="3" s="1"/>
  <c r="I47" i="3"/>
  <c r="M47" i="3" s="1"/>
  <c r="I48" i="3"/>
  <c r="M48" i="3" s="1"/>
  <c r="I49" i="3"/>
  <c r="M49" i="3" s="1"/>
  <c r="I50" i="3"/>
  <c r="M50" i="3" s="1"/>
  <c r="S10" i="8"/>
  <c r="S11" i="8"/>
  <c r="S12" i="8"/>
  <c r="S13" i="8"/>
  <c r="S14" i="8"/>
  <c r="AC58" i="8" s="1"/>
  <c r="S15" i="8"/>
  <c r="S16" i="8"/>
  <c r="S17" i="8"/>
  <c r="S18" i="8"/>
  <c r="S19" i="8"/>
  <c r="AM60" i="8"/>
  <c r="AM58" i="8"/>
  <c r="AM59" i="8"/>
  <c r="I77" i="11"/>
  <c r="F14" i="11"/>
  <c r="E14" i="11"/>
  <c r="I32" i="11"/>
  <c r="I40" i="8"/>
  <c r="F12" i="5" s="1"/>
  <c r="F15" i="5" s="1"/>
  <c r="AL13" i="8"/>
  <c r="AL14" i="8"/>
  <c r="J40" i="8"/>
  <c r="G12" i="5" s="1"/>
  <c r="O40" i="8"/>
  <c r="F41" i="11" s="1"/>
  <c r="J11" i="1"/>
  <c r="F17" i="11" s="1"/>
  <c r="F48" i="11" s="1"/>
  <c r="J9" i="1"/>
  <c r="D17" i="11" s="1"/>
  <c r="I18" i="3"/>
  <c r="M18" i="3" s="1"/>
  <c r="I27" i="3"/>
  <c r="M27" i="3" s="1"/>
  <c r="I51" i="3"/>
  <c r="M51" i="3" s="1"/>
  <c r="I52" i="3"/>
  <c r="M52" i="3" s="1"/>
  <c r="I53" i="3"/>
  <c r="M53" i="3" s="1"/>
  <c r="I54" i="3"/>
  <c r="M54" i="3" s="1"/>
  <c r="D14" i="11"/>
  <c r="H8" i="6"/>
  <c r="L8" i="6" s="1"/>
  <c r="H21" i="6"/>
  <c r="L21" i="6" s="1"/>
  <c r="H22" i="6"/>
  <c r="L22" i="6" s="1"/>
  <c r="H23" i="6"/>
  <c r="L23" i="6" s="1"/>
  <c r="H24" i="6"/>
  <c r="L24" i="6" s="1"/>
  <c r="H25" i="6"/>
  <c r="L25" i="6" s="1"/>
  <c r="H26" i="6"/>
  <c r="L26" i="6" s="1"/>
  <c r="H27" i="6"/>
  <c r="L27" i="6" s="1"/>
  <c r="H29" i="6"/>
  <c r="L29" i="6" s="1"/>
  <c r="H14" i="11"/>
  <c r="H22" i="7"/>
  <c r="L22" i="7" s="1"/>
  <c r="H12" i="7"/>
  <c r="L12" i="7" s="1"/>
  <c r="H13" i="7"/>
  <c r="L13" i="7" s="1"/>
  <c r="H14" i="7"/>
  <c r="L14" i="7"/>
  <c r="H15" i="7"/>
  <c r="L15" i="7" s="1"/>
  <c r="H16" i="7"/>
  <c r="L16" i="7" s="1"/>
  <c r="H17" i="7"/>
  <c r="L17" i="7" s="1"/>
  <c r="H18" i="7"/>
  <c r="L18" i="7"/>
  <c r="H19" i="7"/>
  <c r="L19" i="7" s="1"/>
  <c r="H20" i="7"/>
  <c r="L20" i="7" s="1"/>
  <c r="H21" i="7"/>
  <c r="L21" i="7" s="1"/>
  <c r="H23" i="7"/>
  <c r="L23" i="7" s="1"/>
  <c r="H24" i="7"/>
  <c r="L24" i="7"/>
  <c r="H25" i="7"/>
  <c r="L25" i="7" s="1"/>
  <c r="H26" i="7"/>
  <c r="L26" i="7" s="1"/>
  <c r="H27" i="7"/>
  <c r="L27" i="7"/>
  <c r="H28" i="7"/>
  <c r="L28" i="7"/>
  <c r="H29" i="7"/>
  <c r="L29" i="7" s="1"/>
  <c r="H20" i="8"/>
  <c r="AD34" i="8" s="1"/>
  <c r="AG34" i="8" s="1"/>
  <c r="H40" i="8"/>
  <c r="E12" i="5" s="1"/>
  <c r="AN57" i="8"/>
  <c r="AN58" i="8"/>
  <c r="AN59" i="8"/>
  <c r="AN60" i="8"/>
  <c r="T40" i="8"/>
  <c r="AO62" i="8" s="1"/>
  <c r="T20" i="8"/>
  <c r="AE60" i="8" s="1"/>
  <c r="AO59" i="8"/>
  <c r="AE58" i="8"/>
  <c r="AE57" i="8"/>
  <c r="AD58" i="8"/>
  <c r="AD57" i="8"/>
  <c r="AE50" i="8"/>
  <c r="AE46" i="8"/>
  <c r="AE42" i="8"/>
  <c r="AE38" i="8"/>
  <c r="AE37" i="8"/>
  <c r="AE36" i="8"/>
  <c r="AE35" i="8"/>
  <c r="AE30" i="8"/>
  <c r="O1" i="6"/>
  <c r="M1" i="7"/>
  <c r="H33" i="6"/>
  <c r="L33" i="6" s="1"/>
  <c r="H11" i="7"/>
  <c r="L11" i="7" s="1"/>
  <c r="H10" i="7"/>
  <c r="L10" i="7" s="1"/>
  <c r="H9" i="7"/>
  <c r="H8" i="7"/>
  <c r="L8" i="7" s="1"/>
  <c r="I55" i="3"/>
  <c r="M55" i="3" s="1"/>
  <c r="E16" i="3"/>
  <c r="E59" i="3" s="1"/>
  <c r="Z24" i="3" s="1"/>
  <c r="Q33" i="6"/>
  <c r="R33" i="6" s="1"/>
  <c r="Q29" i="6"/>
  <c r="R29" i="6" s="1"/>
  <c r="Q27" i="6"/>
  <c r="R27" i="6" s="1"/>
  <c r="Q26" i="6"/>
  <c r="R26" i="6" s="1"/>
  <c r="Q25" i="6"/>
  <c r="R25" i="6" s="1"/>
  <c r="Q24" i="6"/>
  <c r="Q23" i="6"/>
  <c r="R23" i="6" s="1"/>
  <c r="Q22" i="6"/>
  <c r="Q21" i="6"/>
  <c r="R21" i="6" s="1"/>
  <c r="Q17" i="6"/>
  <c r="R17" i="6" s="1"/>
  <c r="Q8" i="6"/>
  <c r="R8" i="6" s="1"/>
  <c r="D29" i="7"/>
  <c r="D28" i="7"/>
  <c r="D27" i="7"/>
  <c r="D26" i="7"/>
  <c r="D25" i="7"/>
  <c r="P25" i="7" s="1"/>
  <c r="D24" i="7"/>
  <c r="D23" i="7"/>
  <c r="P23" i="7" s="1"/>
  <c r="Q23" i="7" s="1"/>
  <c r="D22" i="7"/>
  <c r="P22" i="7" s="1"/>
  <c r="D21" i="7"/>
  <c r="P21" i="7" s="1"/>
  <c r="Q21" i="7" s="1"/>
  <c r="D20" i="7"/>
  <c r="P20" i="7"/>
  <c r="Q20" i="7" s="1"/>
  <c r="D19" i="7"/>
  <c r="P19" i="7" s="1"/>
  <c r="Q19" i="7" s="1"/>
  <c r="D18" i="7"/>
  <c r="P18" i="7" s="1"/>
  <c r="D17" i="7"/>
  <c r="D16" i="7"/>
  <c r="P16" i="7" s="1"/>
  <c r="D15" i="7"/>
  <c r="D14" i="7"/>
  <c r="P14" i="7" s="1"/>
  <c r="D13" i="7"/>
  <c r="P13" i="7" s="1"/>
  <c r="D12" i="7"/>
  <c r="P12" i="7" s="1"/>
  <c r="D11" i="7"/>
  <c r="D10" i="7"/>
  <c r="D9" i="7"/>
  <c r="D8" i="7"/>
  <c r="P8" i="7" s="1"/>
  <c r="E39" i="8"/>
  <c r="X39" i="8" s="1"/>
  <c r="E38" i="8"/>
  <c r="X38" i="8" s="1"/>
  <c r="Y38" i="8" s="1"/>
  <c r="E37" i="8"/>
  <c r="E36" i="8"/>
  <c r="X36" i="8" s="1"/>
  <c r="Y36" i="8" s="1"/>
  <c r="E35" i="8"/>
  <c r="X35" i="8" s="1"/>
  <c r="E34" i="8"/>
  <c r="X34" i="8" s="1"/>
  <c r="E33" i="8"/>
  <c r="X33" i="8" s="1"/>
  <c r="Y33" i="8" s="1"/>
  <c r="E32" i="8"/>
  <c r="X32" i="8" s="1"/>
  <c r="Y32" i="8" s="1"/>
  <c r="E19" i="8"/>
  <c r="X19" i="8" s="1"/>
  <c r="Y19" i="8" s="1"/>
  <c r="E18" i="8"/>
  <c r="X18" i="8" s="1"/>
  <c r="Y18" i="8" s="1"/>
  <c r="E17" i="8"/>
  <c r="X17" i="8" s="1"/>
  <c r="Y17" i="8" s="1"/>
  <c r="E16" i="8"/>
  <c r="X16" i="8" s="1"/>
  <c r="Y16" i="8" s="1"/>
  <c r="E15" i="8"/>
  <c r="X15" i="8" s="1"/>
  <c r="Y15" i="8" s="1"/>
  <c r="E14" i="8"/>
  <c r="E13" i="8"/>
  <c r="X13" i="8" s="1"/>
  <c r="Y13" i="8" s="1"/>
  <c r="E12" i="8"/>
  <c r="X12" i="8" s="1"/>
  <c r="E11" i="8"/>
  <c r="X11" i="8" s="1"/>
  <c r="Y11" i="8" s="1"/>
  <c r="E10" i="8"/>
  <c r="X10" i="8" s="1"/>
  <c r="Y10" i="8" s="1"/>
  <c r="AV9" i="8"/>
  <c r="E9" i="8"/>
  <c r="X9" i="8" s="1"/>
  <c r="D55" i="3"/>
  <c r="R55" i="3" s="1"/>
  <c r="S55" i="3" s="1"/>
  <c r="D54" i="3"/>
  <c r="R54" i="3" s="1"/>
  <c r="S54" i="3" s="1"/>
  <c r="D53" i="3"/>
  <c r="R53" i="3" s="1"/>
  <c r="D52" i="3"/>
  <c r="R52" i="3" s="1"/>
  <c r="S52" i="3" s="1"/>
  <c r="D51" i="3"/>
  <c r="R51" i="3" s="1"/>
  <c r="S51" i="3" s="1"/>
  <c r="D50" i="3"/>
  <c r="R50" i="3" s="1"/>
  <c r="S50" i="3" s="1"/>
  <c r="D49" i="3"/>
  <c r="R49" i="3" s="1"/>
  <c r="S49" i="3" s="1"/>
  <c r="D48" i="3"/>
  <c r="R48" i="3" s="1"/>
  <c r="S48" i="3" s="1"/>
  <c r="D47" i="3"/>
  <c r="R47" i="3" s="1"/>
  <c r="S47" i="3" s="1"/>
  <c r="D46" i="3"/>
  <c r="R46" i="3" s="1"/>
  <c r="S46" i="3" s="1"/>
  <c r="D45" i="3"/>
  <c r="R45" i="3" s="1"/>
  <c r="S45" i="3" s="1"/>
  <c r="D44" i="3"/>
  <c r="D43" i="3"/>
  <c r="R43" i="3" s="1"/>
  <c r="S43" i="3" s="1"/>
  <c r="D42" i="3"/>
  <c r="R42" i="3" s="1"/>
  <c r="S42" i="3" s="1"/>
  <c r="D41" i="3"/>
  <c r="D40" i="3"/>
  <c r="R40" i="3" s="1"/>
  <c r="D39" i="3"/>
  <c r="R39" i="3" s="1"/>
  <c r="S39" i="3" s="1"/>
  <c r="D38" i="3"/>
  <c r="R38" i="3" s="1"/>
  <c r="S38" i="3" s="1"/>
  <c r="D37" i="3"/>
  <c r="R37" i="3" s="1"/>
  <c r="S37" i="3" s="1"/>
  <c r="D36" i="3"/>
  <c r="R36" i="3" s="1"/>
  <c r="S36" i="3" s="1"/>
  <c r="D35" i="3"/>
  <c r="R35" i="3" s="1"/>
  <c r="S35" i="3" s="1"/>
  <c r="D34" i="3"/>
  <c r="D33" i="3"/>
  <c r="R33" i="3" s="1"/>
  <c r="S33" i="3" s="1"/>
  <c r="D31" i="3"/>
  <c r="R31" i="3" s="1"/>
  <c r="S31" i="3" s="1"/>
  <c r="D27" i="3"/>
  <c r="R27" i="3" s="1"/>
  <c r="S27" i="3" s="1"/>
  <c r="D26" i="3"/>
  <c r="D25" i="3"/>
  <c r="D24" i="3"/>
  <c r="R24" i="3" s="1"/>
  <c r="D23" i="3"/>
  <c r="R23" i="3" s="1"/>
  <c r="S23" i="3" s="1"/>
  <c r="D22" i="3"/>
  <c r="R22" i="3" s="1"/>
  <c r="S22" i="3" s="1"/>
  <c r="D21" i="3"/>
  <c r="R21" i="3" s="1"/>
  <c r="D20" i="3"/>
  <c r="R20" i="3" s="1"/>
  <c r="S20" i="3" s="1"/>
  <c r="D19" i="3"/>
  <c r="R19" i="3" s="1"/>
  <c r="S19" i="3" s="1"/>
  <c r="D18" i="3"/>
  <c r="R18" i="3" s="1"/>
  <c r="S18" i="3" s="1"/>
  <c r="D15" i="3"/>
  <c r="R15" i="3" s="1"/>
  <c r="S15" i="3" s="1"/>
  <c r="D14" i="3"/>
  <c r="R14" i="3" s="1"/>
  <c r="S14" i="3" s="1"/>
  <c r="D13" i="3"/>
  <c r="R13" i="3" s="1"/>
  <c r="S13" i="3" s="1"/>
  <c r="D12" i="3"/>
  <c r="R12" i="3" s="1"/>
  <c r="S12" i="3" s="1"/>
  <c r="D11" i="3"/>
  <c r="R11" i="3" s="1"/>
  <c r="S11" i="3" s="1"/>
  <c r="D10" i="3"/>
  <c r="R10" i="3" s="1"/>
  <c r="S10" i="3" s="1"/>
  <c r="D9" i="3"/>
  <c r="R9" i="3" s="1"/>
  <c r="S9" i="3" s="1"/>
  <c r="D8" i="3"/>
  <c r="P35" i="6"/>
  <c r="P34" i="6"/>
  <c r="P33" i="6"/>
  <c r="P29" i="6"/>
  <c r="P27" i="6"/>
  <c r="P26" i="6"/>
  <c r="P25" i="6"/>
  <c r="P24" i="6"/>
  <c r="P23" i="6"/>
  <c r="P22" i="6"/>
  <c r="P21" i="6"/>
  <c r="P17" i="6"/>
  <c r="P8" i="6"/>
  <c r="P29" i="7"/>
  <c r="Q29" i="7"/>
  <c r="P27" i="7"/>
  <c r="Q27" i="7" s="1"/>
  <c r="P24" i="7"/>
  <c r="Q24" i="7" s="1"/>
  <c r="O22" i="7"/>
  <c r="P17" i="7"/>
  <c r="Q17" i="7" s="1"/>
  <c r="P15" i="7"/>
  <c r="Q15" i="7" s="1"/>
  <c r="O13" i="7"/>
  <c r="O12" i="7"/>
  <c r="P11" i="7"/>
  <c r="Q11" i="7" s="1"/>
  <c r="O11" i="7"/>
  <c r="P10" i="7"/>
  <c r="O10" i="7"/>
  <c r="P9" i="7"/>
  <c r="Q9" i="7" s="1"/>
  <c r="O8" i="7"/>
  <c r="W35" i="8"/>
  <c r="O29" i="7"/>
  <c r="O28" i="7"/>
  <c r="O27" i="7"/>
  <c r="O26" i="7"/>
  <c r="O25" i="7"/>
  <c r="O24" i="7"/>
  <c r="O23" i="7"/>
  <c r="O21" i="7"/>
  <c r="O20" i="7"/>
  <c r="O19" i="7"/>
  <c r="O18" i="7"/>
  <c r="O17" i="7"/>
  <c r="O16" i="7"/>
  <c r="O15" i="7"/>
  <c r="O14" i="7"/>
  <c r="O9" i="7"/>
  <c r="W34" i="8"/>
  <c r="W33" i="8"/>
  <c r="W32" i="8"/>
  <c r="V31" i="8"/>
  <c r="W31" i="8"/>
  <c r="W36" i="8"/>
  <c r="X37" i="8"/>
  <c r="W37" i="8"/>
  <c r="W39" i="8"/>
  <c r="W38" i="8"/>
  <c r="W14" i="8"/>
  <c r="W13" i="8"/>
  <c r="W19" i="8"/>
  <c r="W18" i="8"/>
  <c r="W17" i="8"/>
  <c r="W16" i="8"/>
  <c r="W15" i="8"/>
  <c r="W12" i="8"/>
  <c r="W11" i="8"/>
  <c r="W10" i="8"/>
  <c r="V9" i="8"/>
  <c r="W9" i="8" s="1"/>
  <c r="Q55" i="3"/>
  <c r="Q54" i="3"/>
  <c r="Q53" i="3"/>
  <c r="Q52" i="3"/>
  <c r="Q51" i="3"/>
  <c r="Q50" i="3"/>
  <c r="Q49" i="3"/>
  <c r="Q48" i="3"/>
  <c r="Q47" i="3"/>
  <c r="Q46" i="3"/>
  <c r="Q45" i="3"/>
  <c r="R44" i="3"/>
  <c r="Q44" i="3"/>
  <c r="Q43" i="3"/>
  <c r="Q42" i="3"/>
  <c r="R41" i="3"/>
  <c r="S41" i="3" s="1"/>
  <c r="Q41" i="3"/>
  <c r="Q40" i="3"/>
  <c r="Q39" i="3"/>
  <c r="Q38" i="3"/>
  <c r="Q37" i="3"/>
  <c r="Q36" i="3"/>
  <c r="Q35" i="3"/>
  <c r="Q34" i="3"/>
  <c r="Q33" i="3"/>
  <c r="Q31" i="3"/>
  <c r="Q27" i="3"/>
  <c r="Q26" i="3"/>
  <c r="R25" i="3"/>
  <c r="S25" i="3" s="1"/>
  <c r="Q25" i="3"/>
  <c r="Q24" i="3"/>
  <c r="Q23" i="3"/>
  <c r="Q22" i="3"/>
  <c r="Q21" i="3"/>
  <c r="Q20" i="3"/>
  <c r="Q19" i="3"/>
  <c r="Q18" i="3"/>
  <c r="Q15" i="3"/>
  <c r="Q14" i="3"/>
  <c r="Q13" i="3"/>
  <c r="Q12" i="3"/>
  <c r="Q11" i="3"/>
  <c r="Q10" i="3"/>
  <c r="Q9" i="3"/>
  <c r="Q8" i="3"/>
  <c r="R8" i="3"/>
  <c r="S8" i="3" s="1"/>
  <c r="D83" i="11"/>
  <c r="Z47" i="3"/>
  <c r="E83" i="11"/>
  <c r="F83" i="11"/>
  <c r="E5" i="12"/>
  <c r="A35" i="12"/>
  <c r="J40" i="1"/>
  <c r="J41" i="1"/>
  <c r="J42" i="1"/>
  <c r="J43" i="1"/>
  <c r="J44" i="1"/>
  <c r="J45" i="1"/>
  <c r="F16" i="3"/>
  <c r="F28" i="3"/>
  <c r="F56" i="3"/>
  <c r="G16" i="3"/>
  <c r="G28" i="3"/>
  <c r="G56" i="3"/>
  <c r="H16" i="3"/>
  <c r="H28" i="3"/>
  <c r="H56" i="3"/>
  <c r="J16" i="3"/>
  <c r="J28" i="3"/>
  <c r="J56" i="3"/>
  <c r="AM30" i="8"/>
  <c r="F40" i="8"/>
  <c r="F49" i="8" s="1"/>
  <c r="G40" i="8"/>
  <c r="G49" i="8" s="1"/>
  <c r="AM36" i="8"/>
  <c r="AM37" i="8"/>
  <c r="AM38" i="8"/>
  <c r="AM39" i="8"/>
  <c r="D40" i="8"/>
  <c r="AV40" i="8" s="1"/>
  <c r="K40" i="8"/>
  <c r="H12" i="5" s="1"/>
  <c r="L40" i="8"/>
  <c r="AN38" i="8" s="1"/>
  <c r="AO38" i="8" s="1"/>
  <c r="M40" i="8"/>
  <c r="AM43" i="8"/>
  <c r="P40" i="8"/>
  <c r="M12" i="5" s="1"/>
  <c r="AD30" i="8"/>
  <c r="AG30" i="8" s="1"/>
  <c r="F20" i="8"/>
  <c r="F48" i="8" s="1"/>
  <c r="G20" i="8"/>
  <c r="G48" i="8" s="1"/>
  <c r="AD35" i="8"/>
  <c r="AG35" i="8" s="1"/>
  <c r="AD36" i="8"/>
  <c r="AD37" i="8"/>
  <c r="AG37" i="8" s="1"/>
  <c r="AD38" i="8"/>
  <c r="AG38" i="8" s="1"/>
  <c r="AD42" i="8"/>
  <c r="AG42" i="8" s="1"/>
  <c r="J20" i="8"/>
  <c r="O20" i="8"/>
  <c r="L11" i="5" s="1"/>
  <c r="L56" i="3"/>
  <c r="K56" i="3"/>
  <c r="AM47" i="8"/>
  <c r="AN47" i="8" s="1"/>
  <c r="AO47" i="8" s="1"/>
  <c r="AM51" i="8"/>
  <c r="Q40" i="8"/>
  <c r="R40" i="8"/>
  <c r="O12" i="5" s="1"/>
  <c r="AD46" i="8"/>
  <c r="AD50" i="8"/>
  <c r="E30" i="6"/>
  <c r="F30" i="6"/>
  <c r="G30" i="6"/>
  <c r="I30" i="6"/>
  <c r="K30" i="6"/>
  <c r="J30" i="6"/>
  <c r="I19" i="11"/>
  <c r="C30" i="7"/>
  <c r="X25" i="7" s="1"/>
  <c r="E30" i="7"/>
  <c r="H13" i="5" s="1"/>
  <c r="X27" i="7"/>
  <c r="F30" i="7"/>
  <c r="I13" i="5" s="1"/>
  <c r="G30" i="7"/>
  <c r="J13" i="5" s="1"/>
  <c r="K30" i="7"/>
  <c r="O13" i="5" s="1"/>
  <c r="J30" i="7"/>
  <c r="E52" i="11"/>
  <c r="D17" i="1"/>
  <c r="N31" i="1"/>
  <c r="C58" i="11" s="1"/>
  <c r="E8" i="12"/>
  <c r="P20" i="8"/>
  <c r="Q20" i="8"/>
  <c r="N11" i="5" s="1"/>
  <c r="R20" i="8"/>
  <c r="I13" i="11"/>
  <c r="E17" i="12" s="1"/>
  <c r="N28" i="3"/>
  <c r="P56" i="3"/>
  <c r="O56" i="3"/>
  <c r="AD27" i="3"/>
  <c r="V17" i="3"/>
  <c r="Y17" i="3"/>
  <c r="V18" i="3"/>
  <c r="Y18" i="3"/>
  <c r="V19" i="3"/>
  <c r="Y19" i="3"/>
  <c r="N16" i="3"/>
  <c r="A65" i="3"/>
  <c r="V60" i="3"/>
  <c r="Y54" i="3"/>
  <c r="Y55" i="3"/>
  <c r="W14" i="3"/>
  <c r="W12" i="3"/>
  <c r="AE4" i="3"/>
  <c r="L1" i="3"/>
  <c r="N56" i="3"/>
  <c r="B56" i="3"/>
  <c r="N2" i="3"/>
  <c r="N6" i="1"/>
  <c r="AA6" i="3" s="1"/>
  <c r="AV31" i="8"/>
  <c r="AO58" i="8"/>
  <c r="AO57" i="8"/>
  <c r="AO60" i="8"/>
  <c r="AE83" i="8"/>
  <c r="AN95" i="8"/>
  <c r="AE56" i="8"/>
  <c r="AD56" i="8"/>
  <c r="M20" i="8"/>
  <c r="L20" i="8"/>
  <c r="K20" i="8"/>
  <c r="H11" i="5" s="1"/>
  <c r="AV20" i="8"/>
  <c r="C40" i="8"/>
  <c r="N41" i="8"/>
  <c r="V40" i="8"/>
  <c r="U40" i="8"/>
  <c r="V20" i="8"/>
  <c r="U20" i="8"/>
  <c r="T3" i="8"/>
  <c r="AK65" i="8"/>
  <c r="AK98" i="8"/>
  <c r="AB98" i="8"/>
  <c r="AC10" i="8"/>
  <c r="AM74" i="8"/>
  <c r="AD74" i="8"/>
  <c r="AN23" i="8"/>
  <c r="AK23" i="8"/>
  <c r="AN22" i="8"/>
  <c r="AK22" i="8"/>
  <c r="AN21" i="8"/>
  <c r="AK21" i="8"/>
  <c r="AL18" i="8"/>
  <c r="AL16" i="8"/>
  <c r="AC18" i="8"/>
  <c r="AC16" i="8"/>
  <c r="AP6" i="8"/>
  <c r="AE95" i="8"/>
  <c r="AB64" i="8"/>
  <c r="AL10" i="8"/>
  <c r="N30" i="7"/>
  <c r="M30" i="7"/>
  <c r="B30" i="7"/>
  <c r="AC21" i="7"/>
  <c r="A36" i="7"/>
  <c r="X20" i="7"/>
  <c r="U20" i="7"/>
  <c r="X19" i="7"/>
  <c r="U19" i="7"/>
  <c r="X18" i="7"/>
  <c r="U18" i="7"/>
  <c r="V14" i="7"/>
  <c r="V12" i="7"/>
  <c r="AF4" i="7"/>
  <c r="U59" i="7"/>
  <c r="L2" i="7"/>
  <c r="U62" i="6"/>
  <c r="M30" i="6"/>
  <c r="M49" i="6" s="1"/>
  <c r="R14" i="5" s="1"/>
  <c r="AC29" i="6"/>
  <c r="X22" i="6"/>
  <c r="U22" i="6"/>
  <c r="X21" i="6"/>
  <c r="U21" i="6"/>
  <c r="X20" i="6"/>
  <c r="U20" i="6"/>
  <c r="V11" i="6"/>
  <c r="V10" i="6"/>
  <c r="AE4" i="6"/>
  <c r="L3" i="6"/>
  <c r="A26" i="5"/>
  <c r="J12" i="5"/>
  <c r="M9" i="5"/>
  <c r="J9" i="5"/>
  <c r="I9" i="5"/>
  <c r="P1" i="5"/>
  <c r="R3" i="5"/>
  <c r="D18" i="4"/>
  <c r="E18" i="4"/>
  <c r="G18" i="4"/>
  <c r="F10" i="4"/>
  <c r="F9" i="4"/>
  <c r="F8" i="4"/>
  <c r="A33" i="4"/>
  <c r="D11" i="4"/>
  <c r="G10" i="4"/>
  <c r="E10" i="4"/>
  <c r="D10" i="4"/>
  <c r="C10" i="4"/>
  <c r="G9" i="4"/>
  <c r="E9" i="4"/>
  <c r="D9" i="4"/>
  <c r="C9" i="4"/>
  <c r="G8" i="4"/>
  <c r="E8" i="4"/>
  <c r="D8" i="4"/>
  <c r="C8" i="4"/>
  <c r="G1" i="4"/>
  <c r="E11" i="4"/>
  <c r="E31" i="1"/>
  <c r="F31" i="1" s="1"/>
  <c r="Q28" i="1"/>
  <c r="I50" i="1"/>
  <c r="B37" i="1"/>
  <c r="S3" i="1"/>
  <c r="E41" i="11"/>
  <c r="B91" i="11"/>
  <c r="I20" i="11"/>
  <c r="I12" i="11"/>
  <c r="I11" i="11"/>
  <c r="I9" i="11"/>
  <c r="H4" i="11"/>
  <c r="N13" i="5"/>
  <c r="N27" i="1"/>
  <c r="X14" i="8"/>
  <c r="E11" i="5"/>
  <c r="G58" i="11"/>
  <c r="X33" i="7"/>
  <c r="AC17" i="1"/>
  <c r="AC18" i="1"/>
  <c r="AC10" i="1"/>
  <c r="AC27" i="1"/>
  <c r="AP30" i="3"/>
  <c r="AP43" i="3"/>
  <c r="AX15" i="8"/>
  <c r="AX17" i="8"/>
  <c r="AM10" i="7"/>
  <c r="AM12" i="7"/>
  <c r="AM14" i="7"/>
  <c r="AC20" i="1"/>
  <c r="AP35" i="3" l="1"/>
  <c r="AQ29" i="3"/>
  <c r="S44" i="3"/>
  <c r="F58" i="11"/>
  <c r="AX29" i="8"/>
  <c r="L42" i="8"/>
  <c r="I12" i="5"/>
  <c r="M42" i="8"/>
  <c r="F52" i="11"/>
  <c r="O42" i="8"/>
  <c r="AG50" i="8"/>
  <c r="AN61" i="8"/>
  <c r="E59" i="11"/>
  <c r="F39" i="11"/>
  <c r="AM33" i="8"/>
  <c r="AO33" i="8" s="1"/>
  <c r="Y14" i="8"/>
  <c r="AK30" i="7"/>
  <c r="AM30" i="7" s="1"/>
  <c r="Q42" i="8"/>
  <c r="AC31" i="1"/>
  <c r="N1" i="3"/>
  <c r="AG6" i="8"/>
  <c r="AX11" i="8"/>
  <c r="AD9" i="1"/>
  <c r="AC8" i="1"/>
  <c r="AM20" i="7"/>
  <c r="AN83" i="8"/>
  <c r="L12" i="5"/>
  <c r="L15" i="5" s="1"/>
  <c r="AN39" i="8"/>
  <c r="AO39" i="8" s="1"/>
  <c r="AN36" i="8"/>
  <c r="AO36" i="8" s="1"/>
  <c r="D12" i="5"/>
  <c r="AX32" i="8"/>
  <c r="AD32" i="8"/>
  <c r="AG32" i="8" s="1"/>
  <c r="AQ37" i="3"/>
  <c r="M28" i="3"/>
  <c r="W54" i="3" s="1"/>
  <c r="M16" i="3"/>
  <c r="W53" i="3" s="1"/>
  <c r="AC23" i="1"/>
  <c r="C12" i="5"/>
  <c r="N12" i="5"/>
  <c r="AL12" i="8"/>
  <c r="P42" i="8"/>
  <c r="E58" i="11"/>
  <c r="AD59" i="8"/>
  <c r="AE40" i="8"/>
  <c r="AE44" i="8" s="1"/>
  <c r="AX36" i="8"/>
  <c r="Y9" i="8"/>
  <c r="Y12" i="8"/>
  <c r="R26" i="3"/>
  <c r="S26" i="3" s="1"/>
  <c r="S53" i="3"/>
  <c r="R18" i="11"/>
  <c r="R19" i="11"/>
  <c r="AC30" i="1"/>
  <c r="N35" i="1"/>
  <c r="E76" i="1"/>
  <c r="I6" i="1" s="1"/>
  <c r="L1" i="6"/>
  <c r="L1" i="7"/>
  <c r="Q1" i="8"/>
  <c r="R1" i="5"/>
  <c r="Z6" i="6"/>
  <c r="Z6" i="7"/>
  <c r="AC7" i="1"/>
  <c r="Q35" i="6"/>
  <c r="R35" i="6" s="1"/>
  <c r="Q34" i="6"/>
  <c r="R34" i="6" s="1"/>
  <c r="E49" i="6"/>
  <c r="H14" i="5" s="1"/>
  <c r="G55" i="6"/>
  <c r="G57" i="6"/>
  <c r="G52" i="6"/>
  <c r="G56" i="6"/>
  <c r="AI30" i="6"/>
  <c r="AK30" i="6" s="1"/>
  <c r="G49" i="6"/>
  <c r="J49" i="6"/>
  <c r="N14" i="5" s="1"/>
  <c r="V59" i="6"/>
  <c r="N49" i="6"/>
  <c r="AK20" i="6"/>
  <c r="AK8" i="6"/>
  <c r="I49" i="6"/>
  <c r="M14" i="5" s="1"/>
  <c r="K49" i="6"/>
  <c r="O14" i="5" s="1"/>
  <c r="O49" i="6"/>
  <c r="AJ49" i="6"/>
  <c r="P47" i="6"/>
  <c r="F49" i="6"/>
  <c r="I14" i="5" s="1"/>
  <c r="AP52" i="3"/>
  <c r="E16" i="4"/>
  <c r="Y56" i="3"/>
  <c r="Y57" i="3" s="1"/>
  <c r="I83" i="11"/>
  <c r="I14" i="11"/>
  <c r="H11" i="4"/>
  <c r="H18" i="4"/>
  <c r="C13" i="4"/>
  <c r="C79" i="1"/>
  <c r="E79" i="1" s="1"/>
  <c r="AK6" i="8" s="1"/>
  <c r="I11" i="5"/>
  <c r="AG36" i="8"/>
  <c r="P26" i="7"/>
  <c r="Q26" i="7" s="1"/>
  <c r="Y37" i="8"/>
  <c r="H30" i="7"/>
  <c r="K13" i="5" s="1"/>
  <c r="AY14" i="8"/>
  <c r="AL17" i="6"/>
  <c r="C78" i="1"/>
  <c r="E78" i="1" s="1"/>
  <c r="AB6" i="8" s="1"/>
  <c r="AM16" i="7"/>
  <c r="C59" i="3"/>
  <c r="AM59" i="3" s="1"/>
  <c r="AQ59" i="3" s="1"/>
  <c r="H48" i="8"/>
  <c r="Q8" i="7"/>
  <c r="AD33" i="8"/>
  <c r="AG33" i="8" s="1"/>
  <c r="G10" i="5"/>
  <c r="AM32" i="8"/>
  <c r="AO32" i="8" s="1"/>
  <c r="C80" i="1"/>
  <c r="E80" i="1" s="1"/>
  <c r="U5" i="7" s="1"/>
  <c r="S21" i="3"/>
  <c r="Q10" i="7"/>
  <c r="Q28" i="7"/>
  <c r="AC32" i="1"/>
  <c r="AX38" i="8"/>
  <c r="AM19" i="7"/>
  <c r="AK34" i="6"/>
  <c r="Q22" i="7"/>
  <c r="AM8" i="7"/>
  <c r="AC11" i="1"/>
  <c r="F42" i="8"/>
  <c r="N59" i="3"/>
  <c r="AP55" i="3"/>
  <c r="G42" i="8"/>
  <c r="AC12" i="8"/>
  <c r="G59" i="3"/>
  <c r="Z26" i="3" s="1"/>
  <c r="D39" i="11"/>
  <c r="C77" i="1"/>
  <c r="E77" i="1" s="1"/>
  <c r="V6" i="3" s="1"/>
  <c r="C81" i="1"/>
  <c r="E81" i="1" s="1"/>
  <c r="U6" i="6" s="1"/>
  <c r="Y26" i="6"/>
  <c r="H2" i="4"/>
  <c r="C11" i="5"/>
  <c r="R11" i="5"/>
  <c r="K42" i="8"/>
  <c r="T42" i="8"/>
  <c r="I28" i="3"/>
  <c r="AG46" i="8"/>
  <c r="AN43" i="8"/>
  <c r="AO43" i="8" s="1"/>
  <c r="P28" i="7"/>
  <c r="Q18" i="7"/>
  <c r="AC15" i="1"/>
  <c r="AX16" i="8"/>
  <c r="AK33" i="6"/>
  <c r="G16" i="4"/>
  <c r="E9" i="12"/>
  <c r="H48" i="11"/>
  <c r="V52" i="7"/>
  <c r="AF20" i="7"/>
  <c r="AP39" i="3"/>
  <c r="X37" i="7"/>
  <c r="S24" i="3"/>
  <c r="B13" i="5"/>
  <c r="E33" i="1"/>
  <c r="H8" i="4"/>
  <c r="D11" i="5"/>
  <c r="M11" i="5"/>
  <c r="H42" i="8"/>
  <c r="N40" i="8"/>
  <c r="K12" i="5" s="1"/>
  <c r="P11" i="5"/>
  <c r="J13" i="1"/>
  <c r="X29" i="7"/>
  <c r="AN51" i="8"/>
  <c r="AO51" i="8" s="1"/>
  <c r="R34" i="3"/>
  <c r="S34" i="3" s="1"/>
  <c r="Y39" i="8"/>
  <c r="Q25" i="7"/>
  <c r="Q14" i="7"/>
  <c r="AC14" i="1"/>
  <c r="AC29" i="1"/>
  <c r="AM16" i="3"/>
  <c r="AP48" i="3"/>
  <c r="AP58" i="3"/>
  <c r="AX18" i="8"/>
  <c r="AM11" i="7"/>
  <c r="AM17" i="7"/>
  <c r="AK11" i="6"/>
  <c r="AX13" i="8"/>
  <c r="AD40" i="8"/>
  <c r="AG40" i="8" s="1"/>
  <c r="AE78" i="8" s="1"/>
  <c r="AC26" i="1"/>
  <c r="Y34" i="8"/>
  <c r="S40" i="3"/>
  <c r="W53" i="7"/>
  <c r="W54" i="7" s="1"/>
  <c r="G13" i="4"/>
  <c r="G11" i="5"/>
  <c r="O11" i="5"/>
  <c r="R12" i="5"/>
  <c r="H30" i="6"/>
  <c r="J42" i="8"/>
  <c r="N20" i="8"/>
  <c r="K11" i="5" s="1"/>
  <c r="AE59" i="8"/>
  <c r="I56" i="3"/>
  <c r="E61" i="11"/>
  <c r="E39" i="11"/>
  <c r="P12" i="5"/>
  <c r="L9" i="7"/>
  <c r="I42" i="8"/>
  <c r="AX34" i="8"/>
  <c r="AM18" i="7"/>
  <c r="AP51" i="3"/>
  <c r="E25" i="1"/>
  <c r="E37" i="1" s="1"/>
  <c r="H47" i="6"/>
  <c r="H49" i="8"/>
  <c r="D42" i="8"/>
  <c r="AV42" i="8" s="1"/>
  <c r="AY42" i="8" s="1"/>
  <c r="G59" i="11"/>
  <c r="G61" i="11" s="1"/>
  <c r="B9" i="5"/>
  <c r="B12" i="5"/>
  <c r="I16" i="3"/>
  <c r="P13" i="5"/>
  <c r="X28" i="7"/>
  <c r="N25" i="1"/>
  <c r="N29" i="1" s="1"/>
  <c r="N33" i="1" s="1"/>
  <c r="AC22" i="1"/>
  <c r="AO59" i="3"/>
  <c r="AX19" i="8"/>
  <c r="AX30" i="8"/>
  <c r="AX39" i="8"/>
  <c r="AM22" i="7"/>
  <c r="AP47" i="3"/>
  <c r="AA32" i="1"/>
  <c r="AD32" i="1" s="1"/>
  <c r="D18" i="1"/>
  <c r="AA18" i="1" s="1"/>
  <c r="E31" i="8"/>
  <c r="X31" i="8" s="1"/>
  <c r="Y31" i="8" s="1"/>
  <c r="J11" i="5"/>
  <c r="R42" i="8"/>
  <c r="I52" i="11"/>
  <c r="I53" i="11" s="1"/>
  <c r="AN37" i="8"/>
  <c r="AO37" i="8" s="1"/>
  <c r="AM34" i="8"/>
  <c r="AO34" i="8" s="1"/>
  <c r="Q16" i="7"/>
  <c r="L47" i="6"/>
  <c r="C53" i="6" s="1"/>
  <c r="D53" i="6" s="1"/>
  <c r="AQ41" i="3"/>
  <c r="R10" i="5"/>
  <c r="Y58" i="3"/>
  <c r="AQ53" i="3"/>
  <c r="AP57" i="3"/>
  <c r="AP34" i="3"/>
  <c r="AP50" i="3"/>
  <c r="K59" i="3"/>
  <c r="J59" i="3"/>
  <c r="M10" i="5" s="1"/>
  <c r="F59" i="3"/>
  <c r="Z25" i="3" s="1"/>
  <c r="H59" i="3"/>
  <c r="J10" i="5" s="1"/>
  <c r="AP17" i="3"/>
  <c r="AP33" i="3"/>
  <c r="AP38" i="3"/>
  <c r="AP40" i="3"/>
  <c r="AP44" i="3"/>
  <c r="AQ45" i="3"/>
  <c r="AP49" i="3"/>
  <c r="AP42" i="3"/>
  <c r="AC21" i="1"/>
  <c r="H10" i="4"/>
  <c r="H9" i="4"/>
  <c r="AK47" i="6"/>
  <c r="AL47" i="6"/>
  <c r="D13" i="4"/>
  <c r="AC28" i="1"/>
  <c r="AA24" i="1"/>
  <c r="AC16" i="1"/>
  <c r="AC6" i="1"/>
  <c r="L59" i="3"/>
  <c r="B59" i="3"/>
  <c r="AP54" i="3"/>
  <c r="AP46" i="3"/>
  <c r="AP36" i="3"/>
  <c r="AP31" i="3"/>
  <c r="AM13" i="7"/>
  <c r="J48" i="8"/>
  <c r="AX10" i="8"/>
  <c r="AX12" i="8"/>
  <c r="B11" i="5"/>
  <c r="AX37" i="8"/>
  <c r="AX35" i="8"/>
  <c r="AX33" i="8"/>
  <c r="E15" i="5"/>
  <c r="J49" i="8"/>
  <c r="F59" i="11"/>
  <c r="F61" i="11" s="1"/>
  <c r="E13" i="4"/>
  <c r="R24" i="6"/>
  <c r="R22" i="6"/>
  <c r="L30" i="6"/>
  <c r="L30" i="7"/>
  <c r="G18" i="11" s="1"/>
  <c r="Q13" i="7"/>
  <c r="V49" i="7"/>
  <c r="Q12" i="7"/>
  <c r="Y35" i="8"/>
  <c r="AO61" i="8"/>
  <c r="G50" i="8"/>
  <c r="D50" i="8"/>
  <c r="AX20" i="8"/>
  <c r="AY20" i="8"/>
  <c r="AC56" i="8"/>
  <c r="S20" i="8"/>
  <c r="E18" i="11" s="1"/>
  <c r="E66" i="11" s="1"/>
  <c r="AE48" i="8"/>
  <c r="AC57" i="8"/>
  <c r="C42" i="8"/>
  <c r="AN30" i="8"/>
  <c r="AY40" i="8"/>
  <c r="AX40" i="8"/>
  <c r="AY31" i="8"/>
  <c r="AX31" i="8"/>
  <c r="C50" i="8"/>
  <c r="S40" i="8"/>
  <c r="F18" i="11" s="1"/>
  <c r="AM57" i="8"/>
  <c r="AM61" i="8" s="1"/>
  <c r="F50" i="8"/>
  <c r="AP56" i="3"/>
  <c r="AQ56" i="3"/>
  <c r="E63" i="3"/>
  <c r="M56" i="3"/>
  <c r="W55" i="3"/>
  <c r="AQ28" i="3"/>
  <c r="AP28" i="3"/>
  <c r="F13" i="4"/>
  <c r="D16" i="4"/>
  <c r="E48" i="11"/>
  <c r="I17" i="11"/>
  <c r="C16" i="4"/>
  <c r="D48" i="11"/>
  <c r="D33" i="1"/>
  <c r="AA25" i="1"/>
  <c r="AD25" i="1" s="1"/>
  <c r="B6" i="12"/>
  <c r="E27" i="1"/>
  <c r="K45" i="1"/>
  <c r="AC12" i="1"/>
  <c r="AD12" i="1"/>
  <c r="G15" i="5" l="1"/>
  <c r="H10" i="5"/>
  <c r="H15" i="5" s="1"/>
  <c r="D15" i="5"/>
  <c r="H50" i="8"/>
  <c r="J14" i="5"/>
  <c r="J15" i="5" s="1"/>
  <c r="Y31" i="6"/>
  <c r="AN30" i="7"/>
  <c r="F70" i="11"/>
  <c r="E70" i="11"/>
  <c r="E67" i="11"/>
  <c r="S12" i="1"/>
  <c r="C15" i="5"/>
  <c r="I10" i="5"/>
  <c r="I15" i="5" s="1"/>
  <c r="AP59" i="3"/>
  <c r="Z23" i="3"/>
  <c r="V60" i="6"/>
  <c r="W59" i="6"/>
  <c r="E33" i="12"/>
  <c r="R21" i="11"/>
  <c r="V10" i="7"/>
  <c r="F17" i="4"/>
  <c r="F19" i="4" s="1"/>
  <c r="F22" i="4" s="1"/>
  <c r="F66" i="11"/>
  <c r="F67" i="11" s="1"/>
  <c r="R5" i="11"/>
  <c r="R17" i="11"/>
  <c r="R20" i="11"/>
  <c r="C61" i="11"/>
  <c r="Y29" i="6"/>
  <c r="AL30" i="6"/>
  <c r="Y40" i="6"/>
  <c r="P14" i="5"/>
  <c r="H59" i="11"/>
  <c r="Y35" i="6"/>
  <c r="AE8" i="6" s="1"/>
  <c r="H58" i="11"/>
  <c r="M15" i="5"/>
  <c r="B14" i="5"/>
  <c r="AI49" i="6"/>
  <c r="H49" i="6"/>
  <c r="K14" i="5" s="1"/>
  <c r="Y30" i="6"/>
  <c r="E12" i="12"/>
  <c r="B10" i="5"/>
  <c r="I59" i="3"/>
  <c r="K10" i="5" s="1"/>
  <c r="I39" i="11"/>
  <c r="I42" i="11" s="1"/>
  <c r="N42" i="8"/>
  <c r="X31" i="7"/>
  <c r="AF8" i="7" s="1"/>
  <c r="K9" i="5"/>
  <c r="E32" i="1"/>
  <c r="E35" i="1" s="1"/>
  <c r="E26" i="1"/>
  <c r="AD44" i="8"/>
  <c r="AD48" i="8" s="1"/>
  <c r="AD53" i="8" s="1"/>
  <c r="S23" i="1"/>
  <c r="D58" i="11"/>
  <c r="S5" i="1"/>
  <c r="I48" i="11"/>
  <c r="D59" i="11"/>
  <c r="O10" i="5"/>
  <c r="O15" i="5" s="1"/>
  <c r="S7" i="1"/>
  <c r="N37" i="1"/>
  <c r="S14" i="1" s="1"/>
  <c r="AQ16" i="3"/>
  <c r="AP16" i="3"/>
  <c r="B5" i="12"/>
  <c r="AM35" i="8"/>
  <c r="AO35" i="8" s="1"/>
  <c r="B31" i="12" s="1"/>
  <c r="F33" i="11"/>
  <c r="I33" i="11" s="1"/>
  <c r="I34" i="11" s="1"/>
  <c r="B33" i="12" s="1"/>
  <c r="AL57" i="8"/>
  <c r="AL61" i="8" s="1"/>
  <c r="B32" i="12"/>
  <c r="N10" i="5"/>
  <c r="N15" i="5" s="1"/>
  <c r="P10" i="5"/>
  <c r="R15" i="5"/>
  <c r="Z31" i="3"/>
  <c r="Z27" i="3"/>
  <c r="H13" i="4"/>
  <c r="AD24" i="1"/>
  <c r="AC24" i="1"/>
  <c r="Z40" i="3"/>
  <c r="L49" i="6"/>
  <c r="H18" i="11" s="1"/>
  <c r="H66" i="11" s="1"/>
  <c r="H70" i="11" s="1"/>
  <c r="R22" i="11"/>
  <c r="V53" i="7"/>
  <c r="V54" i="7" s="1"/>
  <c r="Q13" i="5"/>
  <c r="Q11" i="5"/>
  <c r="AC59" i="8"/>
  <c r="AC11" i="8"/>
  <c r="AC13" i="8" s="1"/>
  <c r="AE53" i="8"/>
  <c r="AN41" i="8"/>
  <c r="AO30" i="8"/>
  <c r="AL11" i="8"/>
  <c r="Q12" i="5"/>
  <c r="S42" i="8"/>
  <c r="W56" i="3"/>
  <c r="W57" i="3" s="1"/>
  <c r="E64" i="3"/>
  <c r="E62" i="3"/>
  <c r="M59" i="3"/>
  <c r="E61" i="3"/>
  <c r="H16" i="4"/>
  <c r="J17" i="11"/>
  <c r="C89" i="11"/>
  <c r="AA33" i="1"/>
  <c r="E36" i="1"/>
  <c r="Q10" i="5" l="1"/>
  <c r="D18" i="11"/>
  <c r="D66" i="11" s="1"/>
  <c r="D70" i="11" s="1"/>
  <c r="S16" i="1"/>
  <c r="E85" i="11"/>
  <c r="E89" i="11"/>
  <c r="Z29" i="3"/>
  <c r="AE8" i="3" s="1"/>
  <c r="Q14" i="5"/>
  <c r="V8" i="6"/>
  <c r="X35" i="7"/>
  <c r="AF6" i="7" s="1"/>
  <c r="AF10" i="7" s="1"/>
  <c r="E27" i="12" s="1"/>
  <c r="AM41" i="8"/>
  <c r="AM45" i="8" s="1"/>
  <c r="AM49" i="8" s="1"/>
  <c r="AM54" i="8" s="1"/>
  <c r="E79" i="11"/>
  <c r="D17" i="4"/>
  <c r="D19" i="4" s="1"/>
  <c r="D22" i="4" s="1"/>
  <c r="E21" i="11"/>
  <c r="B15" i="5"/>
  <c r="R4" i="11"/>
  <c r="R6" i="11"/>
  <c r="R3" i="11"/>
  <c r="I59" i="11"/>
  <c r="I58" i="11"/>
  <c r="H61" i="11"/>
  <c r="H67" i="11" s="1"/>
  <c r="P15" i="5"/>
  <c r="Y33" i="6"/>
  <c r="Y37" i="6" s="1"/>
  <c r="K15" i="5"/>
  <c r="AL49" i="6"/>
  <c r="AK49" i="6"/>
  <c r="E13" i="12"/>
  <c r="G89" i="11"/>
  <c r="X46" i="7" s="1"/>
  <c r="S21" i="1"/>
  <c r="S19" i="1"/>
  <c r="G79" i="11"/>
  <c r="X44" i="7" s="1"/>
  <c r="AG48" i="8"/>
  <c r="AE86" i="8" s="1"/>
  <c r="AG53" i="8"/>
  <c r="AG44" i="8"/>
  <c r="AE76" i="8" s="1"/>
  <c r="AE80" i="8" s="1"/>
  <c r="B18" i="12" s="1"/>
  <c r="S9" i="1"/>
  <c r="S25" i="1"/>
  <c r="B4" i="12"/>
  <c r="D61" i="11"/>
  <c r="W9" i="3"/>
  <c r="G21" i="11"/>
  <c r="G85" i="11"/>
  <c r="X45" i="7" s="1"/>
  <c r="X40" i="7"/>
  <c r="E26" i="12" s="1"/>
  <c r="B17" i="12"/>
  <c r="AC9" i="8"/>
  <c r="AN45" i="8"/>
  <c r="AL15" i="8"/>
  <c r="B21" i="12" s="1"/>
  <c r="AL9" i="8"/>
  <c r="F79" i="11"/>
  <c r="F89" i="11"/>
  <c r="F85" i="11"/>
  <c r="E17" i="4"/>
  <c r="E19" i="4" s="1"/>
  <c r="E22" i="4" s="1"/>
  <c r="F21" i="11"/>
  <c r="D67" i="11" l="1"/>
  <c r="AF12" i="7"/>
  <c r="Q15" i="5"/>
  <c r="B16" i="12"/>
  <c r="AE90" i="8"/>
  <c r="AE92" i="8" s="1"/>
  <c r="B19" i="12" s="1"/>
  <c r="AO41" i="8"/>
  <c r="AN78" i="8" s="1"/>
  <c r="Z34" i="3"/>
  <c r="Z38" i="3" s="1"/>
  <c r="Z44" i="3" s="1"/>
  <c r="AE23" i="3" s="1"/>
  <c r="AE6" i="6"/>
  <c r="Y44" i="6"/>
  <c r="AE17" i="6"/>
  <c r="H85" i="11"/>
  <c r="X51" i="6" s="1"/>
  <c r="E47" i="11"/>
  <c r="E49" i="11" s="1"/>
  <c r="E24" i="11"/>
  <c r="B26" i="12" s="1"/>
  <c r="S3" i="11"/>
  <c r="S5" i="11"/>
  <c r="S4" i="11"/>
  <c r="S6" i="11"/>
  <c r="I61" i="11"/>
  <c r="G24" i="11"/>
  <c r="G64" i="11"/>
  <c r="S26" i="1"/>
  <c r="Y49" i="7"/>
  <c r="E30" i="12" s="1"/>
  <c r="G47" i="11"/>
  <c r="G49" i="11" s="1"/>
  <c r="AF16" i="7"/>
  <c r="AN49" i="8"/>
  <c r="AO45" i="8"/>
  <c r="F47" i="11"/>
  <c r="F49" i="11" s="1"/>
  <c r="F24" i="11"/>
  <c r="E68" i="11"/>
  <c r="E11" i="12"/>
  <c r="D79" i="11"/>
  <c r="D89" i="11"/>
  <c r="D85" i="11"/>
  <c r="C17" i="4"/>
  <c r="D21" i="11"/>
  <c r="AF18" i="7" l="1"/>
  <c r="E28" i="12" s="1"/>
  <c r="AN76" i="8"/>
  <c r="AN80" i="8" s="1"/>
  <c r="B22" i="12" s="1"/>
  <c r="AE6" i="3"/>
  <c r="AE10" i="3" s="1"/>
  <c r="B12" i="12" s="1"/>
  <c r="AE19" i="3"/>
  <c r="AE24" i="3" s="1"/>
  <c r="B13" i="12" s="1"/>
  <c r="B10" i="12"/>
  <c r="I18" i="11"/>
  <c r="H21" i="11"/>
  <c r="H24" i="11" s="1"/>
  <c r="H89" i="11"/>
  <c r="X52" i="6" s="1"/>
  <c r="H79" i="11"/>
  <c r="X50" i="6" s="1"/>
  <c r="S18" i="11"/>
  <c r="S19" i="11"/>
  <c r="S22" i="11"/>
  <c r="S20" i="11"/>
  <c r="S17" i="11"/>
  <c r="G17" i="4"/>
  <c r="G19" i="4" s="1"/>
  <c r="G22" i="4" s="1"/>
  <c r="S21" i="11"/>
  <c r="B27" i="12"/>
  <c r="E7" i="12"/>
  <c r="AN54" i="8"/>
  <c r="AO54" i="8" s="1"/>
  <c r="B20" i="12" s="1"/>
  <c r="AO49" i="8"/>
  <c r="D24" i="11"/>
  <c r="D47" i="11"/>
  <c r="I85" i="11"/>
  <c r="Z49" i="3"/>
  <c r="Z48" i="3"/>
  <c r="C19" i="4"/>
  <c r="C22" i="4" s="1"/>
  <c r="Z50" i="3"/>
  <c r="H64" i="11" l="1"/>
  <c r="H47" i="11"/>
  <c r="H49" i="11" s="1"/>
  <c r="I21" i="11"/>
  <c r="H17" i="4"/>
  <c r="H19" i="4" s="1"/>
  <c r="H22" i="4" s="1"/>
  <c r="Y52" i="6"/>
  <c r="I79" i="11"/>
  <c r="E10" i="12" s="1"/>
  <c r="I89" i="11"/>
  <c r="I24" i="11"/>
  <c r="I66" i="11"/>
  <c r="AN86" i="8"/>
  <c r="AN90" i="8"/>
  <c r="AA50" i="3"/>
  <c r="B9" i="12" s="1"/>
  <c r="D49" i="11"/>
  <c r="I47" i="11" l="1"/>
  <c r="I49" i="11" s="1"/>
  <c r="AE23" i="6"/>
  <c r="AE25" i="6" s="1"/>
  <c r="E32" i="12"/>
  <c r="I67" i="11"/>
  <c r="J67" i="11" s="1"/>
  <c r="AN92" i="8"/>
  <c r="B23" i="12" s="1"/>
  <c r="E35" i="12" l="1"/>
  <c r="E34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Doug Wietharn</author>
  </authors>
  <commentList>
    <comment ref="C2" authorId="0" shapeId="0" xr:uid="{00000000-0006-0000-0300-000001000000}">
      <text>
        <r>
          <rPr>
            <sz val="9"/>
            <color indexed="81"/>
            <rFont val="Tahoma"/>
            <family val="2"/>
          </rPr>
          <t>Use IM number if available. If not use date initiated.</t>
        </r>
      </text>
    </comment>
    <comment ref="C3" authorId="0" shapeId="0" xr:uid="{00000000-0006-0000-0300-000002000000}">
      <text>
        <r>
          <rPr>
            <sz val="9"/>
            <color indexed="81"/>
            <rFont val="Tahoma"/>
            <family val="2"/>
          </rPr>
          <t>PSA please insert AAA Budget submission date.</t>
        </r>
      </text>
    </comment>
    <comment ref="N10" authorId="0" shapeId="0" xr:uid="{00000000-0006-0000-0300-000003000000}">
      <text>
        <r>
          <rPr>
            <sz val="8"/>
            <color indexed="81"/>
            <rFont val="Tahoma"/>
            <family val="2"/>
          </rPr>
          <t xml:space="preserve">If KDADS initiates use IM number. If PSA initiates use date.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Doug Wietharn</author>
  </authors>
  <commentList>
    <comment ref="AA10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Doug Wietharn:</t>
        </r>
        <r>
          <rPr>
            <sz val="8"/>
            <color indexed="81"/>
            <rFont val="Tahoma"/>
            <family val="2"/>
          </rPr>
          <t xml:space="preserve">
If KDADS initiates use IM number. If PSA initiates use date.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Doug Wietharn</author>
    <author>Joy Knowles</author>
  </authors>
  <commentList>
    <comment ref="AG10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Doug Wietharn:</t>
        </r>
        <r>
          <rPr>
            <sz val="8"/>
            <color indexed="81"/>
            <rFont val="Tahoma"/>
            <family val="2"/>
          </rPr>
          <t xml:space="preserve">
If KDADS initiates use IM number. If PSA initiates use date.
</t>
        </r>
      </text>
    </comment>
    <comment ref="AP10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Doug Wietharn:</t>
        </r>
        <r>
          <rPr>
            <sz val="8"/>
            <color indexed="81"/>
            <rFont val="Tahoma"/>
            <family val="2"/>
          </rPr>
          <t xml:space="preserve">
If KDADS initiates use IM number. If PSA initiates use date.
</t>
        </r>
      </text>
    </comment>
    <comment ref="E47" authorId="1" shapeId="0" xr:uid="{00000000-0006-0000-0500-000003000000}">
      <text>
        <r>
          <rPr>
            <b/>
            <sz val="8"/>
            <color indexed="81"/>
            <rFont val="Tahoma"/>
            <family val="2"/>
          </rPr>
          <t>Joy Knowles:</t>
        </r>
        <r>
          <rPr>
            <sz val="8"/>
            <color indexed="81"/>
            <rFont val="Tahoma"/>
            <family val="2"/>
          </rPr>
          <t xml:space="preserve">
From Program Characteristics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Doug Wietharn</author>
  </authors>
  <commentList>
    <comment ref="Z10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Doug Wietharn:</t>
        </r>
        <r>
          <rPr>
            <sz val="8"/>
            <color indexed="81"/>
            <rFont val="Tahoma"/>
            <family val="2"/>
          </rPr>
          <t xml:space="preserve">
If KDADS initiates use IM number. If PSA initiates use date.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MelissaW</author>
  </authors>
  <commentList>
    <comment ref="I29" authorId="0" shapeId="0" xr:uid="{00000000-0006-0000-0800-000001000000}">
      <text>
        <r>
          <rPr>
            <b/>
            <sz val="8"/>
            <color indexed="81"/>
            <rFont val="Tahoma"/>
            <family val="2"/>
          </rPr>
          <t>MelissaW:</t>
        </r>
        <r>
          <rPr>
            <sz val="8"/>
            <color indexed="81"/>
            <rFont val="Tahoma"/>
            <family val="2"/>
          </rPr>
          <t xml:space="preserve">
amount unawarded from previous years allocation</t>
        </r>
      </text>
    </comment>
    <comment ref="I30" authorId="0" shapeId="0" xr:uid="{00000000-0006-0000-0800-000002000000}">
      <text>
        <r>
          <rPr>
            <b/>
            <sz val="8"/>
            <color indexed="81"/>
            <rFont val="Tahoma"/>
            <family val="2"/>
          </rPr>
          <t>MelissaW:</t>
        </r>
        <r>
          <rPr>
            <sz val="8"/>
            <color indexed="81"/>
            <rFont val="Tahoma"/>
            <family val="2"/>
          </rPr>
          <t xml:space="preserve">
enter amount from IM for current years allocation
</t>
        </r>
      </text>
    </comment>
    <comment ref="I31" authorId="0" shapeId="0" xr:uid="{00000000-0006-0000-0800-000003000000}">
      <text>
        <r>
          <rPr>
            <sz val="8"/>
            <color indexed="81"/>
            <rFont val="Tahoma"/>
            <family val="2"/>
          </rPr>
          <t>balance on final financial report</t>
        </r>
      </text>
    </comment>
  </commentList>
</comments>
</file>

<file path=xl/sharedStrings.xml><?xml version="1.0" encoding="utf-8"?>
<sst xmlns="http://schemas.openxmlformats.org/spreadsheetml/2006/main" count="1498" uniqueCount="721">
  <si>
    <t>If cell (D12) is 40% more than the allocation in (cell D11) "check"</t>
  </si>
  <si>
    <t>Transfer out of C(2) can be no more then 40% of current allocation: If (cell F12) is 40% more than the allocation in (cell F11) "check"</t>
  </si>
  <si>
    <t>Transfer out of C(2) can be no more then 40% of current allocation</t>
  </si>
  <si>
    <t>Transfer out of C(1) can be no more then 40% of current allocation</t>
  </si>
  <si>
    <t xml:space="preserve">AREA PLAN ADMINISTRATION  ANNUAL BUDGET </t>
  </si>
  <si>
    <t>AREA PLAN ADMINISTRATION</t>
  </si>
  <si>
    <t>NOTIFICATION OF GRANT AWARD</t>
  </si>
  <si>
    <t>PERCENTAGE COMPUTATIONS</t>
  </si>
  <si>
    <t xml:space="preserve"> </t>
  </si>
  <si>
    <t>Schedule AAA</t>
  </si>
  <si>
    <t>(Of the Older Americans Act of 1965, As Amended)</t>
  </si>
  <si>
    <t>Budget Categories</t>
  </si>
  <si>
    <t>Dollars</t>
  </si>
  <si>
    <t>Check Figures</t>
  </si>
  <si>
    <t>Net Cash Cost/Net Total Cost</t>
  </si>
  <si>
    <t>Personnel</t>
  </si>
  <si>
    <t>Travel</t>
  </si>
  <si>
    <t>3rd party In-Kind/Net Total Cost</t>
  </si>
  <si>
    <t>Capital Outlay (attach schedule 2)</t>
  </si>
  <si>
    <t>Obligation herein awarded:</t>
  </si>
  <si>
    <t xml:space="preserve">     Federal Title III-B</t>
  </si>
  <si>
    <t xml:space="preserve">      This cell must equal 1.0000 &gt;&gt;</t>
  </si>
  <si>
    <t>Contractual</t>
  </si>
  <si>
    <t xml:space="preserve">     Federal Title III-C(1)</t>
  </si>
  <si>
    <t>Other Costs</t>
  </si>
  <si>
    <t xml:space="preserve">     Federal Title III-C(2)</t>
  </si>
  <si>
    <t>Total Cost (Sum 1 through 6)</t>
  </si>
  <si>
    <t>Total</t>
  </si>
  <si>
    <t>Other Cash Match/Net Cash Cost</t>
  </si>
  <si>
    <t>Non-Match Resources</t>
  </si>
  <si>
    <t>Area Plan Fiscal Years:</t>
  </si>
  <si>
    <t>Federal Share/Net Cash Cost</t>
  </si>
  <si>
    <t>8a</t>
  </si>
  <si>
    <t>Mill Levy</t>
  </si>
  <si>
    <t>8b</t>
  </si>
  <si>
    <t>Other Resources</t>
  </si>
  <si>
    <t>Approved Project Period:</t>
  </si>
  <si>
    <t>8c</t>
  </si>
  <si>
    <t>Total Other Resources</t>
  </si>
  <si>
    <t>9</t>
  </si>
  <si>
    <t>Net Cost (Line 7 minus 8c)</t>
  </si>
  <si>
    <t>NAME AND ADDRESS OF AREA AGENCY:</t>
  </si>
  <si>
    <t>NAME AND ADDRESS OF GRANTEE:</t>
  </si>
  <si>
    <t>III-B Funds/Total Federal Share</t>
  </si>
  <si>
    <t>Non-Federal Share</t>
  </si>
  <si>
    <t>Third Party In-Kind</t>
  </si>
  <si>
    <t>III-C(1) Funds/Total Federal Share</t>
  </si>
  <si>
    <t>11a</t>
  </si>
  <si>
    <t>11b</t>
  </si>
  <si>
    <t>Other Cash</t>
  </si>
  <si>
    <t>III-C(2) Funds/Total Federal Share</t>
  </si>
  <si>
    <t>11c</t>
  </si>
  <si>
    <t>Total Other Cash (Sum of 11a and 11b)</t>
  </si>
  <si>
    <t>(Non-Federal must =&gt; Federal Share/3)</t>
  </si>
  <si>
    <t>COMPUTATION OF GRANT</t>
  </si>
  <si>
    <t xml:space="preserve">Total Non-Federal Share (Sum of 10 and 11c) </t>
  </si>
  <si>
    <t>(Must be at least 25% of  Net Cost - line 9)</t>
  </si>
  <si>
    <t>1.  Estimated Total Cost</t>
  </si>
  <si>
    <t xml:space="preserve">At least 25% of non-Fed share must be </t>
  </si>
  <si>
    <t>Federal Share</t>
  </si>
  <si>
    <t xml:space="preserve">   funds from local public sources</t>
  </si>
  <si>
    <t>2.  Less:  Other Resources  (Non-Match)</t>
  </si>
  <si>
    <t/>
  </si>
  <si>
    <t>Title III-B (Supportive Services)</t>
  </si>
  <si>
    <t>Title III-C(1) (Congregate Meals)</t>
  </si>
  <si>
    <t>3.  Net Total Cost</t>
  </si>
  <si>
    <t>Title III-C(2) (Home Delivered Meals)</t>
  </si>
  <si>
    <t>(Must equal line 9 minus line 12)</t>
  </si>
  <si>
    <t>4.  Third Party In-Kind Match</t>
  </si>
  <si>
    <t>(Must equal line 7)</t>
  </si>
  <si>
    <t>5.  Net Cash Cost</t>
  </si>
  <si>
    <t>6.  Other Cash Match</t>
  </si>
  <si>
    <t>7.  Federal Share</t>
  </si>
  <si>
    <t>III-B</t>
  </si>
  <si>
    <t>III-C(1)</t>
  </si>
  <si>
    <t>III-C(2)</t>
  </si>
  <si>
    <t xml:space="preserve">       Cost Centers:</t>
  </si>
  <si>
    <t>Capital Outlay</t>
  </si>
  <si>
    <t>Other Equipment</t>
  </si>
  <si>
    <t>Other</t>
  </si>
  <si>
    <t>&lt;Total Approved Costs</t>
  </si>
  <si>
    <t>Administration</t>
  </si>
  <si>
    <t>III-D</t>
  </si>
  <si>
    <t>TITLE III-B: SUPPORTIVE SERVICES AND SENIOR CENTERS</t>
  </si>
  <si>
    <t>PERCENTAGE CALCULATIONS</t>
  </si>
  <si>
    <t>TITLE III-B:  SUPPORTIVE SERVICES AND SENIOR CENTERS</t>
  </si>
  <si>
    <t>1</t>
  </si>
  <si>
    <t>2</t>
  </si>
  <si>
    <t>Program Services</t>
  </si>
  <si>
    <t>Units</t>
  </si>
  <si>
    <t>Total Budget</t>
  </si>
  <si>
    <t xml:space="preserve">State Funds </t>
  </si>
  <si>
    <t xml:space="preserve">Program Income </t>
  </si>
  <si>
    <t xml:space="preserve">Mill Levy </t>
  </si>
  <si>
    <t xml:space="preserve">Other Resources </t>
  </si>
  <si>
    <t>Net Cost</t>
  </si>
  <si>
    <t>State Match</t>
  </si>
  <si>
    <t>Third Party</t>
  </si>
  <si>
    <t>Title III-B</t>
  </si>
  <si>
    <t>Non-Match</t>
  </si>
  <si>
    <t>Col 2 minus 3-6</t>
  </si>
  <si>
    <t>Cash</t>
  </si>
  <si>
    <t>In-Kind</t>
  </si>
  <si>
    <t>Match</t>
  </si>
  <si>
    <t>Federal Funds</t>
  </si>
  <si>
    <t>Information &amp; Assistance</t>
  </si>
  <si>
    <t>Third-Party In-Kind/Net Total Cost</t>
  </si>
  <si>
    <t>RESERVED</t>
  </si>
  <si>
    <t>Federal</t>
  </si>
  <si>
    <t>Transportation</t>
  </si>
  <si>
    <t>State</t>
  </si>
  <si>
    <t>Total Net Total Cost - This cell must equal 1.0000 &gt;&gt;</t>
  </si>
  <si>
    <t>Outreach</t>
  </si>
  <si>
    <t>Assisted Transportation</t>
  </si>
  <si>
    <t>Case Management</t>
  </si>
  <si>
    <t>Total Access Services</t>
  </si>
  <si>
    <t>Chore Services</t>
  </si>
  <si>
    <t>Homemaker</t>
  </si>
  <si>
    <t>Other Local Cash Match/Net Cash Cost</t>
  </si>
  <si>
    <t>Telephoning</t>
  </si>
  <si>
    <t>Alzheimer's Support Service</t>
  </si>
  <si>
    <t>Respite Care</t>
  </si>
  <si>
    <t>Adult Day Care</t>
  </si>
  <si>
    <t xml:space="preserve"> 1. Estimated Total Cost</t>
  </si>
  <si>
    <t>Visiting</t>
  </si>
  <si>
    <t>Total Net Cash Cost - This cell must equal 1.0000 &gt;&gt;</t>
  </si>
  <si>
    <t>Home Health Aide</t>
  </si>
  <si>
    <t xml:space="preserve"> 2. Less: State Funds (Non-Match)</t>
  </si>
  <si>
    <t>Caretaker</t>
  </si>
  <si>
    <t xml:space="preserve"> 3. Less: Estimated Program Income (Non-Match)</t>
  </si>
  <si>
    <t>Total In-Home Services</t>
  </si>
  <si>
    <t xml:space="preserve"> 4. Less Mill Levy (Non-Match)</t>
  </si>
  <si>
    <t xml:space="preserve"> 5. Less Other Resources (Non-Match)</t>
  </si>
  <si>
    <t>Legal Assistance</t>
  </si>
  <si>
    <t xml:space="preserve"> 6. Net Total Cost</t>
  </si>
  <si>
    <t>Senior Center Facilities</t>
  </si>
  <si>
    <t xml:space="preserve"> 7. Third Party In-Kind Match</t>
  </si>
  <si>
    <t>Screening</t>
  </si>
  <si>
    <t>Program Development</t>
  </si>
  <si>
    <t xml:space="preserve"> 8. Net Cash Cost</t>
  </si>
  <si>
    <t>Coordination</t>
  </si>
  <si>
    <t>Advocacy/Representation</t>
  </si>
  <si>
    <t>Public Education</t>
  </si>
  <si>
    <t>Counseling</t>
  </si>
  <si>
    <t>Education/Training</t>
  </si>
  <si>
    <t>Hospice</t>
  </si>
  <si>
    <t>Newsletter</t>
  </si>
  <si>
    <t>Placement</t>
  </si>
  <si>
    <t xml:space="preserve">   A.  Federal Funds Unearned from Prev. Project Period (est)</t>
  </si>
  <si>
    <t>Recreation</t>
  </si>
  <si>
    <t xml:space="preserve">   B.  New Obligational Authority Herein Awarded:</t>
  </si>
  <si>
    <t xml:space="preserve">                                                               </t>
  </si>
  <si>
    <t>Shopping</t>
  </si>
  <si>
    <t>Diagnosis</t>
  </si>
  <si>
    <t>Supportive Services:</t>
  </si>
  <si>
    <t>State Share</t>
  </si>
  <si>
    <t>Approved Costs</t>
  </si>
  <si>
    <t>Discount</t>
  </si>
  <si>
    <t>Access Services</t>
  </si>
  <si>
    <t>In Home Services</t>
  </si>
  <si>
    <t>Follow-up/Evaluation</t>
  </si>
  <si>
    <t>Legal Services</t>
  </si>
  <si>
    <t>Guardianship</t>
  </si>
  <si>
    <t>Community Services</t>
  </si>
  <si>
    <t>Interpreting/Translating</t>
  </si>
  <si>
    <t>Total Services</t>
  </si>
  <si>
    <t>Letter Writing/Reading</t>
  </si>
  <si>
    <t>Supervision</t>
  </si>
  <si>
    <t>Treatment</t>
  </si>
  <si>
    <t>Material Aid</t>
  </si>
  <si>
    <t>Total Community Services</t>
  </si>
  <si>
    <t>Total III-B Services</t>
  </si>
  <si>
    <t>Transportation allowed to/from congregate meal-site</t>
  </si>
  <si>
    <t>Capital Outlay included in Program Services</t>
  </si>
  <si>
    <t>In-Home Services</t>
  </si>
  <si>
    <t>Total Adequate Proportion</t>
  </si>
  <si>
    <t>TITLE III-C NUTRITION SERVICES ANNUAL BUDGET</t>
  </si>
  <si>
    <t xml:space="preserve">          NOTIFICATION OF GRANT AWARD</t>
  </si>
  <si>
    <t xml:space="preserve">       TITLE III-C(1):  CONGREGATE MEALS</t>
  </si>
  <si>
    <t>TITLE III-C(2):  HOME DELIVERED MEALS</t>
  </si>
  <si>
    <t>(Of the Older Americans Act of 1965, as Amended)</t>
  </si>
  <si>
    <t>Program</t>
  </si>
  <si>
    <t xml:space="preserve">Funds </t>
  </si>
  <si>
    <t xml:space="preserve">Income </t>
  </si>
  <si>
    <t xml:space="preserve">Resources </t>
  </si>
  <si>
    <t>Income</t>
  </si>
  <si>
    <t>Title III-C (1)</t>
  </si>
  <si>
    <t>C-1 Program Services</t>
  </si>
  <si>
    <t>Col 2 minus 3-7</t>
  </si>
  <si>
    <t>Meals-Congregate</t>
  </si>
  <si>
    <t xml:space="preserve">        Federal Title III-C(1)</t>
  </si>
  <si>
    <t xml:space="preserve">        Federal Title III-C(2)</t>
  </si>
  <si>
    <t xml:space="preserve">        Federal Title III-C(2) (Transfer From) </t>
  </si>
  <si>
    <t xml:space="preserve">        Federal Title III-C(1) (Transfer From)</t>
  </si>
  <si>
    <t>Total Title III Awarded</t>
  </si>
  <si>
    <t>Nutrition Education</t>
  </si>
  <si>
    <t xml:space="preserve">        State</t>
  </si>
  <si>
    <t>Total Award</t>
  </si>
  <si>
    <t>Nutrition Counseling</t>
  </si>
  <si>
    <t>Total C-1 Nutrition Services</t>
  </si>
  <si>
    <t>Title III-C (2)</t>
  </si>
  <si>
    <t>C-2 Program Services</t>
  </si>
  <si>
    <t>Meals-Home Delivered</t>
  </si>
  <si>
    <t>CONGREGATE</t>
  </si>
  <si>
    <t>OTHER NUTR</t>
  </si>
  <si>
    <t>HOME DEL</t>
  </si>
  <si>
    <t>Total C-2 Nutrition Services</t>
  </si>
  <si>
    <t>MEALS</t>
  </si>
  <si>
    <t>SERVICES</t>
  </si>
  <si>
    <t>TOTAL</t>
  </si>
  <si>
    <t xml:space="preserve"> 1.  Estimated Total Cost</t>
  </si>
  <si>
    <t>Total Nutrition Services</t>
  </si>
  <si>
    <t>Federal Share will be comprised of:</t>
  </si>
  <si>
    <t>Service Categories:</t>
  </si>
  <si>
    <t>Congregate Meals</t>
  </si>
  <si>
    <t>Meals &amp; Delivery Costs</t>
  </si>
  <si>
    <t xml:space="preserve">   Total Cost</t>
  </si>
  <si>
    <t>Total Cost</t>
  </si>
  <si>
    <t>TITLE III-C (1):   CONGREGATE MEALS</t>
  </si>
  <si>
    <t>Third Party In-Kind Match/Net Total Cost</t>
  </si>
  <si>
    <t xml:space="preserve">   Total Net Total Cost - This cell must equal 1.0000 &gt;&gt;</t>
  </si>
  <si>
    <t>Other Local Cash Match/Local &amp; Fed Share of Net Cash Cost</t>
  </si>
  <si>
    <t>Federal Share/Local &amp;Fed Share of Net Cash Cost</t>
  </si>
  <si>
    <t xml:space="preserve">   Total Net Cash Cost - This cell must equal 1.0000 &gt;&gt;</t>
  </si>
  <si>
    <t>Meals to serve during this project</t>
  </si>
  <si>
    <t>Schedule D</t>
  </si>
  <si>
    <t>Title III-D</t>
  </si>
  <si>
    <t>Col 2 minus 3-5</t>
  </si>
  <si>
    <t xml:space="preserve">   Total Net Cost - This cell must equal 1.0000 &gt;&gt;</t>
  </si>
  <si>
    <t>Total III-D Services</t>
  </si>
  <si>
    <t>COMPUTATION  OF  GRANT</t>
  </si>
  <si>
    <t xml:space="preserve"> 2.  Less:  Estimated Program Income (Non-Match)</t>
  </si>
  <si>
    <t xml:space="preserve"> 3.  Less: Mill Levy (Non-Match)</t>
  </si>
  <si>
    <t xml:space="preserve"> 4.  Less Other Resources (Non-Match)</t>
  </si>
  <si>
    <t xml:space="preserve"> 5.  Net Total Cost</t>
  </si>
  <si>
    <t xml:space="preserve"> 6. Third Party In-Kind Match</t>
  </si>
  <si>
    <t xml:space="preserve"> 7. Net Cash Cost</t>
  </si>
  <si>
    <t>&lt;Total</t>
  </si>
  <si>
    <t>Program Inc</t>
  </si>
  <si>
    <t>Nutritional Counseling</t>
  </si>
  <si>
    <t>Health Promotion Programs</t>
  </si>
  <si>
    <t>Physical Fitness and Exercise Programs</t>
  </si>
  <si>
    <t>Coordination of Community Mental Health Services</t>
  </si>
  <si>
    <t>Information-Age Related Disorders</t>
  </si>
  <si>
    <t>TOTAL SERVICES</t>
  </si>
  <si>
    <t xml:space="preserve"> 2. Less:  Estimated Program Income (Non-Match)</t>
  </si>
  <si>
    <t xml:space="preserve"> 3. Less: Mill Levy (Non-Match)</t>
  </si>
  <si>
    <t xml:space="preserve"> 4. Less: Other Resources (Non-Match)</t>
  </si>
  <si>
    <t xml:space="preserve"> 5. Net Total Cost</t>
  </si>
  <si>
    <t>Information</t>
  </si>
  <si>
    <t>ANNUAL BUDGET SUMMARY</t>
  </si>
  <si>
    <t>Schedule A</t>
  </si>
  <si>
    <t>State Funds</t>
  </si>
  <si>
    <t>Mill</t>
  </si>
  <si>
    <t xml:space="preserve">Net Cost </t>
  </si>
  <si>
    <t>Third</t>
  </si>
  <si>
    <t>Levy</t>
  </si>
  <si>
    <t>Resources</t>
  </si>
  <si>
    <t>(Column 1 minus</t>
  </si>
  <si>
    <t>Party</t>
  </si>
  <si>
    <t>Title III Funds</t>
  </si>
  <si>
    <t>Program Component</t>
  </si>
  <si>
    <t>Area Plan Administration</t>
  </si>
  <si>
    <t>III-B Supportive Services</t>
  </si>
  <si>
    <t>III-C(1) Congregate Meals</t>
  </si>
  <si>
    <t>III-C(2) Home-Delivered Meals</t>
  </si>
  <si>
    <t>Totals</t>
  </si>
  <si>
    <t>STATEMENT OF FEDERAL UNAWARDED FUNDS</t>
  </si>
  <si>
    <t>Schedule A1</t>
  </si>
  <si>
    <t>Federal Funds Available</t>
  </si>
  <si>
    <t>Reallocated Carryover-IM/ESTIMATE</t>
  </si>
  <si>
    <t>Previous Year's Unawarded</t>
  </si>
  <si>
    <t>Current Year's Allocation (IM's)</t>
  </si>
  <si>
    <t>Transfers within Title III-C</t>
  </si>
  <si>
    <t>Special Adjustment</t>
  </si>
  <si>
    <t>Total Available (Lines 1+2+3+4+5)</t>
  </si>
  <si>
    <t>Federal Funds Requested</t>
  </si>
  <si>
    <t>Administration Request</t>
  </si>
  <si>
    <t>Service Request</t>
  </si>
  <si>
    <t>Total Request</t>
  </si>
  <si>
    <t>Unawarded Funds</t>
  </si>
  <si>
    <t>Line 5 Comments:</t>
  </si>
  <si>
    <t>VERIFICATION OF ALLOCATION AND MATCH CALCULATION</t>
  </si>
  <si>
    <t>ADMIN</t>
  </si>
  <si>
    <t>FUNDS AVAILABLE - FEDERAL:</t>
  </si>
  <si>
    <t>Reallocation of Carryover $s (IM ONLY)</t>
  </si>
  <si>
    <t>XXXX</t>
  </si>
  <si>
    <t>Prev Yr's Unawarded (Alloc Cntrl)</t>
  </si>
  <si>
    <t>Current Yr's Allocation (IM)</t>
  </si>
  <si>
    <t>Transfers (Total must = 0)</t>
  </si>
  <si>
    <t xml:space="preserve">      XXXX</t>
  </si>
  <si>
    <t>TOTAL AVAILABLE</t>
  </si>
  <si>
    <t>REQUESTED AWARD:</t>
  </si>
  <si>
    <t xml:space="preserve">        XXXX</t>
  </si>
  <si>
    <t>TOTAL REQUESTED</t>
  </si>
  <si>
    <t>* Total Funds Unawarded after</t>
  </si>
  <si>
    <t xml:space="preserve"> this award is processed</t>
  </si>
  <si>
    <t xml:space="preserve">   (Must be &gt;= to 0)</t>
  </si>
  <si>
    <t>Less Requested Award</t>
  </si>
  <si>
    <t>Excess funds (Must be =&gt;0)</t>
  </si>
  <si>
    <t>CALCULATION-</t>
  </si>
  <si>
    <t>REQUIRED MATCH-STATE FNDS</t>
  </si>
  <si>
    <t>Federal Shares</t>
  </si>
  <si>
    <t>Less Area Plan Admn.</t>
  </si>
  <si>
    <t>Net</t>
  </si>
  <si>
    <t>Less:  State Match</t>
  </si>
  <si>
    <t>Local Non-Federal Share:</t>
  </si>
  <si>
    <t>Difference (Must be &gt;=0)</t>
  </si>
  <si>
    <t>BREAKDOWN OF FUNDS ON NGA:</t>
  </si>
  <si>
    <t>Lesser of Carryover or 100% of</t>
  </si>
  <si>
    <t xml:space="preserve">  New Obligational Authority</t>
  </si>
  <si>
    <t xml:space="preserve">      Herein Awarded:</t>
  </si>
  <si>
    <t xml:space="preserve">   100% of Award minus Carryover</t>
  </si>
  <si>
    <t>New Obligational Authority</t>
  </si>
  <si>
    <t xml:space="preserve">   Herein Awarded:</t>
  </si>
  <si>
    <t>Verification Match Page</t>
  </si>
  <si>
    <t>From Prev. project period</t>
  </si>
  <si>
    <t>==========================</t>
  </si>
  <si>
    <t>Federal Funds Unearned-</t>
  </si>
  <si>
    <t>Approved Cost</t>
  </si>
  <si>
    <t>Advisable to be as close to 0</t>
  </si>
  <si>
    <t>Total (Col H) must =0); If &lt; 0, move to Non Match</t>
  </si>
  <si>
    <t>cannot be &gt;0</t>
  </si>
  <si>
    <t xml:space="preserve">     XXXX</t>
  </si>
  <si>
    <t>Other Local Cash Match/Local Federal Share of Net Cash Cost</t>
  </si>
  <si>
    <t>Federal Share/Local Federal Share of Net Cash Cost</t>
  </si>
  <si>
    <t>In-Kind Match</t>
  </si>
  <si>
    <t>Health Risk Evaluation</t>
  </si>
  <si>
    <t>Home Injury Control Screening Services</t>
  </si>
  <si>
    <t>Home Injury Control Educational Services</t>
  </si>
  <si>
    <t>Provision of Educational Activities for Prevention of Depression</t>
  </si>
  <si>
    <t>Attendant and/or Personal Care</t>
  </si>
  <si>
    <t>Assessment - Comprehensive</t>
  </si>
  <si>
    <t>Assessment - Abbreviated</t>
  </si>
  <si>
    <t>Payment to Customer</t>
  </si>
  <si>
    <t>Entitlement</t>
  </si>
  <si>
    <t>Bonus</t>
  </si>
  <si>
    <t xml:space="preserve"> 6.  Less:  Estimated Program Income (Non-Match)</t>
  </si>
  <si>
    <t xml:space="preserve"> 7.  Less:  Mill Levy (Non-Match)</t>
  </si>
  <si>
    <t xml:space="preserve"> 8.  Less:  Other Resources (Non-Match)</t>
  </si>
  <si>
    <t xml:space="preserve"> 9.  Net Total Cash</t>
  </si>
  <si>
    <t>10.  Third Party In-Kind Match</t>
  </si>
  <si>
    <t>11.  Net Cash Cost</t>
  </si>
  <si>
    <t>12.  State Match</t>
  </si>
  <si>
    <t>13. Local and Federal Share of Net Cash Cost</t>
  </si>
  <si>
    <t xml:space="preserve"> 5.  Less:  State Funds (Non-Match)</t>
  </si>
  <si>
    <t>Current</t>
  </si>
  <si>
    <t>Cost</t>
  </si>
  <si>
    <t>PSA</t>
  </si>
  <si>
    <t>Capitol</t>
  </si>
  <si>
    <t>Foot-</t>
  </si>
  <si>
    <t>Unit Cost</t>
  </si>
  <si>
    <t>Outlays</t>
  </si>
  <si>
    <t>Chg</t>
  </si>
  <si>
    <t>Note</t>
  </si>
  <si>
    <t>1.</t>
  </si>
  <si>
    <t>a.</t>
  </si>
  <si>
    <t xml:space="preserve">   Program Management</t>
  </si>
  <si>
    <t>b.</t>
  </si>
  <si>
    <t xml:space="preserve">    Primary &amp; Associated Cost</t>
  </si>
  <si>
    <t>c.</t>
  </si>
  <si>
    <t xml:space="preserve">    Site Operation</t>
  </si>
  <si>
    <t>2.</t>
  </si>
  <si>
    <t>3.</t>
  </si>
  <si>
    <t>4.</t>
  </si>
  <si>
    <t>5.</t>
  </si>
  <si>
    <t>6.</t>
  </si>
  <si>
    <t>7.</t>
  </si>
  <si>
    <t>CMELH</t>
  </si>
  <si>
    <t>Meals&amp;CMELH BreakdownTotal</t>
  </si>
  <si>
    <t>d.</t>
  </si>
  <si>
    <t xml:space="preserve">   Delivery cost</t>
  </si>
  <si>
    <t>14. Other Local Cash/Mill Levy Match</t>
  </si>
  <si>
    <t>Assessments</t>
  </si>
  <si>
    <t>Repair/Maintenance/Renovation</t>
  </si>
  <si>
    <t xml:space="preserve"> 8. Other Local Cash Match/Mill Levy Match</t>
  </si>
  <si>
    <t xml:space="preserve"> 8. Other Cash/Mill Levy Match</t>
  </si>
  <si>
    <t xml:space="preserve">  III-E</t>
  </si>
  <si>
    <t>III-E</t>
  </si>
  <si>
    <t>Educ.Prog.on Availability/ Benefits/ Preventive Health Services</t>
  </si>
  <si>
    <t xml:space="preserve">Counseling Regarding Social Services &amp; follow-up Sevices </t>
  </si>
  <si>
    <t xml:space="preserve">PSA </t>
  </si>
  <si>
    <t>unit cost</t>
  </si>
  <si>
    <t>Assistance</t>
  </si>
  <si>
    <t>Respite</t>
  </si>
  <si>
    <t>Supplemental Services</t>
  </si>
  <si>
    <t xml:space="preserve">Schedule E </t>
  </si>
  <si>
    <t>TITLE III-B SUPPORTIVE SERVICES ANNUAL BUDGET</t>
  </si>
  <si>
    <t>III-E CAREGIVERS SERVICES ANNUAL BUDGET</t>
  </si>
  <si>
    <t>Other Cash /Mill Levy Match</t>
  </si>
  <si>
    <t>approved</t>
  </si>
  <si>
    <t>Budget</t>
  </si>
  <si>
    <t>Other Equipment (&lt; $5,000/&lt; 2 yr useful life)</t>
  </si>
  <si>
    <t>Note: Line 8 - Calculated Field data entered from Verification Match</t>
  </si>
  <si>
    <t>III-E Caregiver Support Program</t>
  </si>
  <si>
    <t>SchedAAA</t>
  </si>
  <si>
    <t xml:space="preserve">    Enter name and address of Area Agency and Grantee:</t>
  </si>
  <si>
    <t>1) Enter budget from area plan</t>
  </si>
  <si>
    <t>3) "X" Grant Action on NGA's including revision detail if applicable</t>
  </si>
  <si>
    <t>VERMTCH</t>
  </si>
  <si>
    <t>Line 1.) Enter  Carryover from Re-Allocation IM once allocated (usually received in 4th quarter of current Fiscal Year)</t>
  </si>
  <si>
    <t>Line 2.) Enter Prev. Year Unawarded from SCHEDA1 (Line 11) from previous Fiscal Year</t>
  </si>
  <si>
    <t>Line 3.) Enter Current Year Planning Allocation from IM, once actual IM is announced, need to change to actual</t>
  </si>
  <si>
    <t>can be transferred between these two programs (providing there is adequate funds available)</t>
  </si>
  <si>
    <t>To transfer:key the negative amount of requested funds to Line 4 under either C(1) or C(2) depending</t>
  </si>
  <si>
    <t xml:space="preserve">on where you are transferring from. Enter same amount as positive number on Line 4 in the appropriate Title IIIC program that </t>
  </si>
  <si>
    <t xml:space="preserve">funds are transferred to. </t>
  </si>
  <si>
    <t>Print Macro</t>
  </si>
  <si>
    <r>
      <t xml:space="preserve">Line 4.) </t>
    </r>
    <r>
      <rPr>
        <u/>
        <sz val="12"/>
        <rFont val="Arial"/>
        <family val="2"/>
      </rPr>
      <t>Always start with blank cell or 0 in IIIC(1)</t>
    </r>
  </si>
  <si>
    <t>Sched IIIB, IIIC, IIID, IIIE</t>
  </si>
  <si>
    <t xml:space="preserve">    DO NOT CUT &amp; PASTE: (Hit the SPACE Bar and then the ENTER key on last line if not needed)</t>
  </si>
  <si>
    <t>&lt;Must be =&gt;9%</t>
  </si>
  <si>
    <t>&lt;Must be =&gt;15%</t>
  </si>
  <si>
    <t>&lt;Must be =&gt; 5%</t>
  </si>
  <si>
    <t>INCLUDES 5% THAT CAN BE IN ANY OF THE 3 CATEGORIES</t>
  </si>
  <si>
    <t>Approved</t>
  </si>
  <si>
    <t>On Master, when blank, everything s/b "OK" except ones that =100%  will be "Check"</t>
  </si>
  <si>
    <t>Title III-E (Caregivers)</t>
  </si>
  <si>
    <t>Total Federal Share (Sum of Lines 13, 14, 15 &amp;16 )</t>
  </si>
  <si>
    <t xml:space="preserve">     Federal Title III-E</t>
  </si>
  <si>
    <t>Assessment-Abbreviated</t>
  </si>
  <si>
    <t>Title III-E</t>
  </si>
  <si>
    <t>TITLE III-E:  CAREGIVERS</t>
  </si>
  <si>
    <t>Total Federal</t>
  </si>
  <si>
    <t>Schedule B</t>
  </si>
  <si>
    <t>Schedule C</t>
  </si>
  <si>
    <t>Total Resources (Sum of lines 8c, 12 &amp; 17 )</t>
  </si>
  <si>
    <t>III-D DISEASE PREVENTION/HEALTH PROMOTION SERVICES</t>
  </si>
  <si>
    <t>Attendent Care</t>
  </si>
  <si>
    <t>Bathroom Items</t>
  </si>
  <si>
    <t>Chore</t>
  </si>
  <si>
    <t>Repair &amp; Maintenance/Renovation</t>
  </si>
  <si>
    <t>Total Supplemental Services</t>
  </si>
  <si>
    <t>III-E Funds/Total Federal Share</t>
  </si>
  <si>
    <t>Total IIIC(1) &amp; C(2) (Diff. Must be &gt;=0)</t>
  </si>
  <si>
    <t>Total match IIIC(1) and C(2)</t>
  </si>
  <si>
    <t>Min. III -B Case Management Alloc.</t>
  </si>
  <si>
    <t>Support Groups</t>
  </si>
  <si>
    <t>Individual Counseling</t>
  </si>
  <si>
    <t>Title III-E National Family Caregiver Support Program</t>
  </si>
  <si>
    <t>15. Federal Share</t>
  </si>
  <si>
    <t>Please X appropriate box (if a revision to final plan, X both boxes)</t>
  </si>
  <si>
    <t>Revised</t>
  </si>
  <si>
    <t>Final Plan</t>
  </si>
  <si>
    <t>Line 10 Comments:</t>
  </si>
  <si>
    <t>TOTAL FUNDS AVAILABLE - STATE:</t>
  </si>
  <si>
    <t>Current Yr's Allocation STATE MATCH</t>
  </si>
  <si>
    <t>8.</t>
  </si>
  <si>
    <t>Must =0</t>
  </si>
  <si>
    <t>must =0</t>
  </si>
  <si>
    <t>Diff</t>
  </si>
  <si>
    <t>in</t>
  </si>
  <si>
    <t>%</t>
  </si>
  <si>
    <t>0f Cost</t>
  </si>
  <si>
    <t>in Unit</t>
  </si>
  <si>
    <t>Cost Chg</t>
  </si>
  <si>
    <t>0f Unit</t>
  </si>
  <si>
    <t>Flex Services</t>
  </si>
  <si>
    <t xml:space="preserve">   B.  Federal Funds Unearned from Prev. Project Period (est)</t>
  </si>
  <si>
    <t xml:space="preserve">   C.  New Obligational Authority Herein Awarded:</t>
  </si>
  <si>
    <t xml:space="preserve">   Award (Must be = to line 65)</t>
  </si>
  <si>
    <t>Do not enter anything on this sheet Use VERMTCH</t>
  </si>
  <si>
    <t xml:space="preserve">        Federal Funds Unearned from Prev. Project Period (est)</t>
  </si>
  <si>
    <t>Supplemental &lt;=50% of Current Allocation</t>
  </si>
  <si>
    <t xml:space="preserve">Approved </t>
  </si>
  <si>
    <t xml:space="preserve">Current </t>
  </si>
  <si>
    <t xml:space="preserve">  9.  Local and Federal Share of Net Cash Cost</t>
  </si>
  <si>
    <t>10. Other Local Cash/Mill Levy Match</t>
  </si>
  <si>
    <t>11. Federal Share</t>
  </si>
  <si>
    <t>12.  Federal Share will be comprised of:</t>
  </si>
  <si>
    <t xml:space="preserve"> 9. Federal Share</t>
  </si>
  <si>
    <t>NSIP</t>
  </si>
  <si>
    <t>Capitol Cost</t>
  </si>
  <si>
    <t>Nutrition</t>
  </si>
  <si>
    <t>Check-Off</t>
  </si>
  <si>
    <t xml:space="preserve"> 5. Nutrition Check-Off</t>
  </si>
  <si>
    <t>Nutrition Ck off</t>
  </si>
  <si>
    <t>Previous Yr's Unawarded Nutrition Ck Off</t>
  </si>
  <si>
    <t>Nutrition Check Off ( current Years Allocation-IM)</t>
  </si>
  <si>
    <t>Total Available</t>
  </si>
  <si>
    <t>Total Funds Unawarded</t>
  </si>
  <si>
    <t>FUNDS AVAILABLE-NUTRITION CHECK OFF</t>
  </si>
  <si>
    <t>Total Service Request</t>
  </si>
  <si>
    <t xml:space="preserve"> 6.  Less: State Funds (Non-Match)</t>
  </si>
  <si>
    <t xml:space="preserve"> 7.  Less: Estimated Program Income (Non-Match)</t>
  </si>
  <si>
    <t xml:space="preserve"> 8. Less: Mill Levy (Non-Match)</t>
  </si>
  <si>
    <t xml:space="preserve"> 9. Less: Other Resources (Non-Match)</t>
  </si>
  <si>
    <t xml:space="preserve"> 10. Net Total Cash</t>
  </si>
  <si>
    <t>11. Third Party In-Kind Match</t>
  </si>
  <si>
    <t>12. Net Cash Cost</t>
  </si>
  <si>
    <t>13. State Match</t>
  </si>
  <si>
    <t>14. Local and Federal Share of Net Cash Cost</t>
  </si>
  <si>
    <t>15. Other Local Cash/Mill Levy Match</t>
  </si>
  <si>
    <t>16. Federal Share</t>
  </si>
  <si>
    <t>Unearned prior year award</t>
  </si>
  <si>
    <t>amount unawarded from last year</t>
  </si>
  <si>
    <t xml:space="preserve"> unexpended amount from financial report</t>
  </si>
  <si>
    <t>Total Unawarded</t>
  </si>
  <si>
    <t>service request</t>
  </si>
  <si>
    <t>Allocation IM</t>
  </si>
  <si>
    <t>Nutrition Ck</t>
  </si>
  <si>
    <t>If transfer is used C(1) or C(2) must equal 0</t>
  </si>
  <si>
    <t>BUDGETED LOCAL MATCH</t>
  </si>
  <si>
    <t xml:space="preserve">   Total Budgeted Local Non-Federal Share</t>
  </si>
  <si>
    <t>Note: Line 4  - transfer from C1 to C2 or C2 to C1 is necessary when line 17 is a negative amount</t>
  </si>
  <si>
    <t>III-C(1) and III-C(2):     see IIIC tab</t>
  </si>
  <si>
    <t>VERMTCH:  see VERMTCH tab</t>
  </si>
  <si>
    <t>III-C(2) Nutrition Check off:  see tab IIIC and VERMTCH</t>
  </si>
  <si>
    <t>IIID:    see IIID tab and the VERMTCH tab</t>
  </si>
  <si>
    <t>III-E          see IIIE tab</t>
  </si>
  <si>
    <t>Administration:             see SCHEDAAA tab</t>
  </si>
  <si>
    <t>IIIB:                            see IIIB tab</t>
  </si>
  <si>
    <t>Match requirement for III-C(1)( cell E64) and III-C(2) (cell f64) Match must be greater than or equal to zero</t>
  </si>
  <si>
    <r>
      <t>ADMIN NGA:</t>
    </r>
    <r>
      <rPr>
        <sz val="10"/>
        <rFont val="Arial"/>
        <family val="2"/>
      </rPr>
      <t xml:space="preserve">   Does Federal Share awarded ( cell I13) equal Federal share budgeted  (cell M37) </t>
    </r>
    <r>
      <rPr>
        <u/>
        <sz val="10"/>
        <rFont val="Arial"/>
        <family val="2"/>
      </rPr>
      <t>and</t>
    </r>
    <r>
      <rPr>
        <sz val="10"/>
        <rFont val="Arial"/>
        <family val="2"/>
      </rPr>
      <t xml:space="preserve"> Federal Share of Net Cash Cost (cell M41)</t>
    </r>
  </si>
  <si>
    <r>
      <t>ADMIN NGA:</t>
    </r>
    <r>
      <rPr>
        <sz val="10"/>
        <rFont val="Arial"/>
        <family val="2"/>
      </rPr>
      <t xml:space="preserve"> Does Estimated Total Cost (cell M25) equal Total Approved Cost (cell J49)</t>
    </r>
  </si>
  <si>
    <r>
      <t>ADMN worksheet:</t>
    </r>
    <r>
      <rPr>
        <sz val="10"/>
        <rFont val="Arial"/>
        <family val="2"/>
      </rPr>
      <t xml:space="preserve"> Is Total Non-federal share (cell D25) greater than or equal to Total Federal Share divided by 3 (cell  D32) </t>
    </r>
  </si>
  <si>
    <r>
      <t>III-B  NGA:</t>
    </r>
    <r>
      <rPr>
        <sz val="10"/>
        <rFont val="Arial"/>
        <family val="2"/>
      </rPr>
      <t xml:space="preserve">  Does Federal Share  (cell Z44) equal Federal Award      (cell W9) </t>
    </r>
    <r>
      <rPr>
        <u/>
        <sz val="10"/>
        <rFont val="Arial"/>
        <family val="2"/>
      </rPr>
      <t>and</t>
    </r>
    <r>
      <rPr>
        <sz val="10"/>
        <rFont val="Arial"/>
        <family val="2"/>
      </rPr>
      <t xml:space="preserve"> does Total Federal Share ( cell AA50) equal Total Federal Share ( cell W9) </t>
    </r>
    <r>
      <rPr>
        <u/>
        <sz val="10"/>
        <rFont val="Arial"/>
        <family val="2"/>
      </rPr>
      <t>and</t>
    </r>
    <r>
      <rPr>
        <sz val="10"/>
        <rFont val="Arial"/>
        <family val="2"/>
      </rPr>
      <t xml:space="preserve"> does Total Services (cell W57) equal Total Federal Share (W9) if so "OK" otherwise "Check"</t>
    </r>
  </si>
  <si>
    <r>
      <t xml:space="preserve">III-B NGA: </t>
    </r>
    <r>
      <rPr>
        <sz val="10"/>
        <rFont val="Arial"/>
        <family val="2"/>
      </rPr>
      <t>Does Federal Share Awarded (cell W9) equal  Total Federal Share budgeted (cell Z44)</t>
    </r>
  </si>
  <si>
    <r>
      <t xml:space="preserve">III-B Percents check: </t>
    </r>
    <r>
      <rPr>
        <sz val="10"/>
        <rFont val="Arial"/>
        <family val="2"/>
      </rPr>
      <t>Does Net Total Cost equal 100% (cell AE10)</t>
    </r>
  </si>
  <si>
    <r>
      <t>III-B Percents check:</t>
    </r>
    <r>
      <rPr>
        <sz val="10"/>
        <rFont val="Arial"/>
        <family val="2"/>
      </rPr>
      <t xml:space="preserve"> Does Net Cash Cost equal 100% (cell AE25)</t>
    </r>
  </si>
  <si>
    <r>
      <t xml:space="preserve">III-C(1) NGA: </t>
    </r>
    <r>
      <rPr>
        <sz val="10"/>
        <rFont val="Arial"/>
        <family val="2"/>
      </rPr>
      <t xml:space="preserve"> Does Total Title III Awarded (cell AC11) equal Federal share ( cell AG53) </t>
    </r>
    <r>
      <rPr>
        <u/>
        <sz val="10"/>
        <rFont val="Arial"/>
        <family val="2"/>
      </rPr>
      <t>and</t>
    </r>
    <r>
      <rPr>
        <sz val="10"/>
        <rFont val="Arial"/>
        <family val="2"/>
      </rPr>
      <t xml:space="preserve"> doesTotal Federal (cell AG59) equal Total Title III Awarded ( cell AC11) </t>
    </r>
    <r>
      <rPr>
        <u/>
        <sz val="10"/>
        <rFont val="Arial"/>
        <family val="2"/>
      </rPr>
      <t>and</t>
    </r>
    <r>
      <rPr>
        <sz val="10"/>
        <rFont val="Arial"/>
        <family val="2"/>
      </rPr>
      <t xml:space="preserve"> does Total Cost Federal Share ( cell AC65) equal Total Title III Awarded ( cell AC11) if so "OK" otherwise "Check"</t>
    </r>
  </si>
  <si>
    <r>
      <t>III-C(1) :</t>
    </r>
    <r>
      <rPr>
        <sz val="10"/>
        <rFont val="Arial"/>
        <family val="2"/>
      </rPr>
      <t xml:space="preserve"> Does Total Award ( cell AC13) equal Total Cost Federal Share      ( cell AC65) added to Total Cost State Share (cell AD65)</t>
    </r>
  </si>
  <si>
    <r>
      <t>III-C(1) Percentage Calculation sheet:</t>
    </r>
    <r>
      <rPr>
        <sz val="10"/>
        <rFont val="Arial"/>
        <family val="2"/>
      </rPr>
      <t xml:space="preserve"> Does Total Net Total Cost equal 100% (cell AE86)</t>
    </r>
  </si>
  <si>
    <r>
      <t>III-C(1) Percentage Calculation sheet:</t>
    </r>
    <r>
      <rPr>
        <sz val="10"/>
        <rFont val="Arial"/>
        <family val="2"/>
      </rPr>
      <t xml:space="preserve"> Does Total Net Cash Cost equal 100% (cell AE98)</t>
    </r>
  </si>
  <si>
    <r>
      <t xml:space="preserve">III-C(2) NGA: </t>
    </r>
    <r>
      <rPr>
        <sz val="10"/>
        <rFont val="Arial"/>
        <family val="2"/>
      </rPr>
      <t xml:space="preserve"> Does Total Title III Awarded (cell AL11) equal Federal share ( cell AO54) </t>
    </r>
    <r>
      <rPr>
        <u/>
        <sz val="10"/>
        <rFont val="Arial"/>
        <family val="2"/>
      </rPr>
      <t>and</t>
    </r>
    <r>
      <rPr>
        <sz val="10"/>
        <rFont val="Arial"/>
        <family val="2"/>
      </rPr>
      <t xml:space="preserve"> doesTotal Federal (cell AP60) equal Total Title III Awarded ( cell AL11) </t>
    </r>
    <r>
      <rPr>
        <u/>
        <sz val="10"/>
        <rFont val="Arial"/>
        <family val="2"/>
      </rPr>
      <t>and</t>
    </r>
    <r>
      <rPr>
        <sz val="10"/>
        <rFont val="Arial"/>
        <family val="2"/>
      </rPr>
      <t xml:space="preserve"> does Total Cost Federal Share ( cell AM67) equal Total Title III Awarded ( cell AL11) if so "OK" otherwise "Check"</t>
    </r>
  </si>
  <si>
    <r>
      <t xml:space="preserve">III-C(2) NGA: </t>
    </r>
    <r>
      <rPr>
        <sz val="10"/>
        <rFont val="Arial"/>
        <family val="2"/>
      </rPr>
      <t>Does Total Award (cell AL15) equal Total cost Federal Share (cell AM67) added to Total Cost State Share (AN67) added to Total Cost Nutrition Check Off (cell AL67)</t>
    </r>
  </si>
  <si>
    <r>
      <t>III-C(2) Percent Calculation:</t>
    </r>
    <r>
      <rPr>
        <sz val="10"/>
        <rFont val="Arial"/>
        <family val="2"/>
      </rPr>
      <t xml:space="preserve">  Net Total Total Cost should equal 100% (cell AN86)</t>
    </r>
  </si>
  <si>
    <r>
      <t>III-C(2) Percent Calculation:</t>
    </r>
    <r>
      <rPr>
        <sz val="10"/>
        <rFont val="Arial"/>
        <family val="2"/>
      </rPr>
      <t xml:space="preserve">   Total Net Cash  Cost should equal 100% (cell AN98)</t>
    </r>
  </si>
  <si>
    <r>
      <t xml:space="preserve">If C(1) Transfer Total is less than or equal zero (cell E12) "ok", </t>
    </r>
    <r>
      <rPr>
        <b/>
        <sz val="10"/>
        <rFont val="Arial"/>
        <family val="2"/>
      </rPr>
      <t>or</t>
    </r>
    <r>
      <rPr>
        <sz val="10"/>
        <rFont val="Arial"/>
        <family val="2"/>
      </rPr>
      <t xml:space="preserve"> if C(1) Transfer Total is greater than zero then Total unawarded funds must be greater than or equal to zero (cell E23) </t>
    </r>
  </si>
  <si>
    <r>
      <t>III-C(2) NGA:</t>
    </r>
    <r>
      <rPr>
        <sz val="10"/>
        <rFont val="Arial"/>
        <family val="2"/>
      </rPr>
      <t>Prev yrs Nutrition CKoff (cell AL13 III-C tab) plus current yrs award (cell AL14 III-C tab) must equal total service request (cell AO35 III-C tab)</t>
    </r>
  </si>
  <si>
    <r>
      <t>III-C(2) budget sheet and VERMTCH page:</t>
    </r>
    <r>
      <rPr>
        <sz val="10"/>
        <rFont val="Arial"/>
        <family val="2"/>
      </rPr>
      <t xml:space="preserve"> Is total amount budgeted for Nutrition Ckoff (cell I42 III-C tab, budget sheet) greater than  Total amount available to budget (cell J31 VERMTCH page)</t>
    </r>
  </si>
  <si>
    <r>
      <t>VERMTCH:</t>
    </r>
    <r>
      <rPr>
        <sz val="10"/>
        <rFont val="Arial"/>
        <family val="2"/>
      </rPr>
      <t xml:space="preserve"> If the Total unawarded is less than zero then Nutrition ckoff is over awarded "check" (cell J33)</t>
    </r>
  </si>
  <si>
    <r>
      <t>Percentage calculation:</t>
    </r>
    <r>
      <rPr>
        <sz val="10"/>
        <rFont val="Arial"/>
        <family val="2"/>
      </rPr>
      <t xml:space="preserve"> Does Net Total Cost equal 100%    (cell AF10, III-D)</t>
    </r>
  </si>
  <si>
    <r>
      <t>Percentage calculation:</t>
    </r>
    <r>
      <rPr>
        <sz val="10"/>
        <rFont val="Arial"/>
        <family val="2"/>
      </rPr>
      <t xml:space="preserve"> Does Net Total Cash Cost equal 100%   (cell AF18, III-D tab)</t>
    </r>
  </si>
  <si>
    <r>
      <t>III-E NGA:</t>
    </r>
    <r>
      <rPr>
        <sz val="10"/>
        <rFont val="Arial"/>
        <family val="2"/>
      </rPr>
      <t xml:space="preserve"> Total Federal ( cell V10)should equal Federal Share (cell Y37) </t>
    </r>
    <r>
      <rPr>
        <b/>
        <sz val="10"/>
        <rFont val="Arial"/>
        <family val="2"/>
      </rPr>
      <t xml:space="preserve">and </t>
    </r>
    <r>
      <rPr>
        <sz val="10"/>
        <rFont val="Arial"/>
        <family val="2"/>
      </rPr>
      <t>Total Federal (cell V10) should equal New Obligation Authority, current year (cell Y43)</t>
    </r>
  </si>
  <si>
    <r>
      <t>III-E percentage calculations:</t>
    </r>
    <r>
      <rPr>
        <sz val="10"/>
        <rFont val="Arial"/>
        <family val="2"/>
      </rPr>
      <t xml:space="preserve"> Total Net Total Cost should equal 100% (cell AE10)</t>
    </r>
  </si>
  <si>
    <t>Capital Outlays</t>
  </si>
  <si>
    <r>
      <t xml:space="preserve">If C(2) Transfer Total is less than or equal zero (cell F12) "ok", </t>
    </r>
    <r>
      <rPr>
        <b/>
        <sz val="10"/>
        <rFont val="Arial"/>
        <family val="2"/>
      </rPr>
      <t>or</t>
    </r>
    <r>
      <rPr>
        <sz val="10"/>
        <rFont val="Arial"/>
        <family val="2"/>
      </rPr>
      <t xml:space="preserve"> if C(2) Transfer Total is greater than zero (cell F12) then Total Unawarded Funds must be greater than or equal to zero (cell F23) </t>
    </r>
  </si>
  <si>
    <t>III-B Case Management needs inputted on Cell (C34)</t>
  </si>
  <si>
    <t>Explain reason for changes in budget, footnoted in column 23 and 24, below, or on separate sheet of paper and submit with budget page.</t>
  </si>
  <si>
    <t xml:space="preserve">Footnote </t>
  </si>
  <si>
    <t xml:space="preserve">PSA   </t>
  </si>
  <si>
    <t xml:space="preserve">PSA  </t>
  </si>
  <si>
    <t>NSIP Reimbursement</t>
  </si>
  <si>
    <t xml:space="preserve"> 2.  Less:  Estimated NSIP Cash</t>
  </si>
  <si>
    <t>Entitlements</t>
  </si>
  <si>
    <t>Bonuses</t>
  </si>
  <si>
    <t xml:space="preserve"> 3.  Less: Estimated NSIP Entitlements</t>
  </si>
  <si>
    <t xml:space="preserve"> 4. Less: Estimated NSIP Bonuses</t>
  </si>
  <si>
    <t xml:space="preserve"> 3. Less: Estimated NSIP Entitlements</t>
  </si>
  <si>
    <t>Commodities</t>
  </si>
  <si>
    <t>Total ADMINISTRATION needs inputted in Cell  (C20)</t>
  </si>
  <si>
    <t>Current budgeted amounts</t>
  </si>
  <si>
    <t>Current fiancial amounts</t>
  </si>
  <si>
    <t>DIFFERENCES</t>
  </si>
  <si>
    <t>PERCENTS</t>
  </si>
  <si>
    <t>s</t>
  </si>
  <si>
    <t xml:space="preserve">Intra State </t>
  </si>
  <si>
    <t xml:space="preserve">Funding </t>
  </si>
  <si>
    <t>Performance</t>
  </si>
  <si>
    <t>Formula</t>
  </si>
  <si>
    <t>Allocation</t>
  </si>
  <si>
    <t xml:space="preserve">   A.  Federal Funds Unearned from Prev. Project Period (est) </t>
  </si>
  <si>
    <t xml:space="preserve">        Federal Funds Unearned from Prev. Project Period (est) </t>
  </si>
  <si>
    <t xml:space="preserve">   B.  New Obligational Authority Herein Awarded: </t>
  </si>
  <si>
    <t>III D</t>
  </si>
  <si>
    <t>III-D  DISEASE PREVENTION/HEALTH PROMOTION</t>
  </si>
  <si>
    <t xml:space="preserve">III-D DISEASE PREVENTION/HEALTH PROMOTION </t>
  </si>
  <si>
    <t xml:space="preserve">    </t>
  </si>
  <si>
    <t>Medication Management Education</t>
  </si>
  <si>
    <t>All Other D Services</t>
  </si>
  <si>
    <t>III D Disease Prevention and Health Promotion</t>
  </si>
  <si>
    <t>9.</t>
  </si>
  <si>
    <t>III-E ADMIN ( cell H16) can not be more than 10% of the current yrs allocation (cell H11)     if it is,"check"</t>
  </si>
  <si>
    <t>Estimated Carryover calculation by each year (cell I73 + I74) should equal the total amount of estimated Carryover for all programs (cell I76)</t>
  </si>
  <si>
    <t>State Match required (cell I49)  must equal State match budgeted (cell I51)</t>
  </si>
  <si>
    <t>Total State Funds (cell I37) available must equal state award requested (cell I38)</t>
  </si>
  <si>
    <t xml:space="preserve">Line 20 must equal zero </t>
  </si>
  <si>
    <t>Total State Funds needs inputted on Cell  (I37)</t>
  </si>
  <si>
    <t>Total State Match needs inputted on Cell  (I49)</t>
  </si>
  <si>
    <t>Nutrition Check-off needs inputted on Cell (I29)</t>
  </si>
  <si>
    <r>
      <t>III-D NGA:</t>
    </r>
    <r>
      <rPr>
        <sz val="10"/>
        <rFont val="Arial"/>
        <family val="2"/>
      </rPr>
      <t xml:space="preserve"> Does Total Federal (cell V10, III-D tab) equal Federal share (cell X40, III-D tab) </t>
    </r>
    <r>
      <rPr>
        <b/>
        <sz val="10"/>
        <rFont val="Arial"/>
        <family val="2"/>
      </rPr>
      <t xml:space="preserve">"and"  </t>
    </r>
    <r>
      <rPr>
        <sz val="10"/>
        <rFont val="Arial"/>
        <family val="2"/>
      </rPr>
      <t>does Total Federal (cell V10, III-D tab) equal Total Award (Y49, III-D tab)</t>
    </r>
  </si>
  <si>
    <r>
      <t xml:space="preserve">III-D NGA under III-D tab: </t>
    </r>
    <r>
      <rPr>
        <sz val="10"/>
        <rFont val="Arial"/>
        <family val="2"/>
      </rPr>
      <t>Federal Funds Unearned Previous Project period  plus New Obligation Authority  plus III-D current yr award should not be greater than Total III-D Federal  (cell V10)</t>
    </r>
  </si>
  <si>
    <t>Caregiver Training (Individual)</t>
  </si>
  <si>
    <t>Caregiver Training (Group)</t>
  </si>
  <si>
    <t>Individual Counseling (Group Setting)</t>
  </si>
  <si>
    <r>
      <t xml:space="preserve">III-E NGA: </t>
    </r>
    <r>
      <rPr>
        <sz val="10"/>
        <rFont val="Arial"/>
        <family val="2"/>
      </rPr>
      <t xml:space="preserve"> Estimated Total Cost (cell Y22) should equal Total Cost   (cell V55)</t>
    </r>
  </si>
  <si>
    <r>
      <t>III-E percentage calculations:</t>
    </r>
    <r>
      <rPr>
        <sz val="10"/>
        <rFont val="Arial"/>
        <family val="2"/>
      </rPr>
      <t xml:space="preserve"> Total Net Cash Cost should equal 100% (cell AE21)</t>
    </r>
  </si>
  <si>
    <t>&lt;Must be =&gt;39%</t>
  </si>
  <si>
    <t>&lt;Must be =&gt;20%</t>
  </si>
  <si>
    <t>KANSAS  DEPARTMENT FOR AGING AND DISABILITY SERVICES</t>
  </si>
  <si>
    <t>KANSAS DEPARTMENT FOR AGING AND DISABILITY SERVICES</t>
  </si>
  <si>
    <t>&lt;Must be =&gt;7%</t>
  </si>
  <si>
    <t>&lt;Must be =&gt;5%</t>
  </si>
  <si>
    <t>KDOA 320 Rev 3/2013</t>
  </si>
  <si>
    <t>KDOA 321 (3/13)</t>
  </si>
  <si>
    <t>KDOA 322 (3/13)</t>
  </si>
  <si>
    <t>KDOA 323 (3/13)</t>
  </si>
  <si>
    <t>KDOA 325 Rev(3/13)</t>
  </si>
  <si>
    <t>KDOA AS-003 (3/13)</t>
  </si>
  <si>
    <t>AAA BUDGET/REVISION SUBMISSION DATE</t>
  </si>
  <si>
    <r>
      <t xml:space="preserve">KDADS WORKCOPY </t>
    </r>
    <r>
      <rPr>
        <b/>
        <sz val="8"/>
        <color indexed="12"/>
        <rFont val="Arial"/>
        <family val="2"/>
      </rPr>
      <t xml:space="preserve"> DOCUMENT IDENTIFICATION SOURCE</t>
    </r>
  </si>
  <si>
    <t>(IM number, carryover, revision or etc.)</t>
  </si>
  <si>
    <t>Step 2 = ADEQUATE PROPORTION</t>
  </si>
  <si>
    <t>Step 1 = Federal share distribution</t>
  </si>
  <si>
    <t>Carryover</t>
  </si>
  <si>
    <t>Final</t>
  </si>
  <si>
    <t>Supplemental</t>
  </si>
  <si>
    <t>Grant Action</t>
  </si>
  <si>
    <t>TO PRINT SELECTED PAGES ENTER = F5</t>
  </si>
  <si>
    <t>USDA Eligible Meals</t>
  </si>
  <si>
    <t>*Adjusted Total = Meals</t>
  </si>
  <si>
    <t>minus Non-Participant</t>
  </si>
  <si>
    <t>Meals</t>
  </si>
  <si>
    <t>*</t>
  </si>
  <si>
    <t xml:space="preserve">Line 5.)  If the total requested line is a negative, funds have been overdrawn.  For C(1) and C(2) see transfer above. (Remember to always start with a 0 in this cell when doing a revision). If there is still a Negative in the total request line you will need to adjust your budget schedule. </t>
  </si>
  <si>
    <r>
      <t>III-B Case Management</t>
    </r>
    <r>
      <rPr>
        <sz val="10"/>
        <rFont val="Arial"/>
        <family val="2"/>
      </rPr>
      <t xml:space="preserve"> Is Budgeted Case Mgmt (cell C13) greater than or equal to the allocation amount per VERMTCH (cell C35).</t>
    </r>
  </si>
  <si>
    <t>First</t>
  </si>
  <si>
    <t>Revision</t>
  </si>
  <si>
    <t>X</t>
  </si>
  <si>
    <t>Non-P Meals</t>
  </si>
  <si>
    <t>2) Change grant numbers on NGA (both C(1) and C(2)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</si>
  <si>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</si>
  <si>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</si>
  <si>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</si>
  <si>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</si>
  <si>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</si>
  <si>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</si>
  <si>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</si>
  <si>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</si>
  <si>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</si>
  <si>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</si>
  <si>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</si>
  <si>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</si>
  <si>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</si>
  <si>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</si>
  <si>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</si>
  <si>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</si>
  <si>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</si>
  <si>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</si>
  <si>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</si>
  <si>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</si>
  <si>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</si>
  <si>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</si>
  <si>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33.</t>
  </si>
  <si>
    <t>34.</t>
  </si>
  <si>
    <t>35.</t>
  </si>
  <si>
    <t>36.</t>
  </si>
  <si>
    <t>37.</t>
  </si>
  <si>
    <t>38.</t>
  </si>
  <si>
    <t>Line 11.) Enter previous Yr's Unawarded Nutrition Ck Off ( amount unawarded from last year)</t>
  </si>
  <si>
    <t>Line 12.)  Enter Nutrition Check Off from the current years allocation-IM</t>
  </si>
  <si>
    <t>Line 16.) Enter total amount of STATE Intrastate Funding Formula and Performance Allocation from IM</t>
  </si>
  <si>
    <t>Line 34.) Enter estimated cash on hand from previous Fiscal Year. Note: *Change to Actual once KDADS issues Carryover NGA</t>
  </si>
  <si>
    <t>listed in the Area Plan instructions to KDADS. Note: Macro may not work with some printers</t>
  </si>
  <si>
    <t>Line 24.)  Enter total amount of SGF Match only from IM</t>
  </si>
  <si>
    <t>Line 15.) Enter III-B Case Management allocation from IM</t>
  </si>
  <si>
    <t xml:space="preserve">If the Total Funds Requested is  negative in IIIC(1) or IIIC(2) a transfer of up to 40% of the current years allocation </t>
  </si>
  <si>
    <t>2) Enter Fiscal Year at top of page. Cell F1</t>
  </si>
  <si>
    <t>1)  Enter PSA # at top of page. Cell E1 (only need to enter on this page, will feed through to other pages)</t>
  </si>
  <si>
    <t>3) "X"  AAA Budget at top of this page and all pages following</t>
  </si>
  <si>
    <t>5) Columns I &amp; L (19-23)</t>
  </si>
  <si>
    <t>6) "X" Grant Action including revision detail if applicable (M9-M13)</t>
  </si>
  <si>
    <t>4)  Enter budget data from area plan.  Review figures to be sure worksheet totals equal AAA's area plan</t>
  </si>
  <si>
    <t>Line 13.)  Unearned from prior years award.  This amount is taken from the final financial report, unexpended amount from the financial report</t>
  </si>
  <si>
    <t>While holding down the CTRL Key, press the P key on the keyboard to print entire Area plan.  Only submit required schedules</t>
  </si>
  <si>
    <t xml:space="preserve">Total Mill </t>
  </si>
  <si>
    <t>Levy &amp; Other</t>
  </si>
  <si>
    <t>Cash Match</t>
  </si>
  <si>
    <t>Colums 2-9)</t>
  </si>
  <si>
    <t>FFY 2019</t>
  </si>
  <si>
    <t>FFY 2020</t>
  </si>
  <si>
    <t>Est. Per C/O CALCULATION (Carryover NGA) 2019</t>
  </si>
  <si>
    <t>Est. Per C/O CALCULATION (Carryover NGA) 2020</t>
  </si>
  <si>
    <t>Lesser of 2021 Award or</t>
  </si>
  <si>
    <t>First AREA PLAN 2021</t>
  </si>
  <si>
    <t>From: Sept. 30, 2017  To: Sept. 30, 2021</t>
  </si>
  <si>
    <t>From: Sept. 30, 2020  To: Sept. 30, 2021</t>
  </si>
  <si>
    <t>City,  KS   Zip Code</t>
  </si>
  <si>
    <t>Agency Name</t>
  </si>
  <si>
    <t>Street Address</t>
  </si>
  <si>
    <t>FY 2021</t>
  </si>
  <si>
    <t>FY 2020</t>
  </si>
  <si>
    <t>FY 2019</t>
  </si>
  <si>
    <t xml:space="preserve">       Nutrition Check Off Tax Year FY19</t>
  </si>
  <si>
    <t xml:space="preserve">       Nutrition Check Off Tax Year FY18</t>
  </si>
  <si>
    <t>Budget Period FY 2022</t>
  </si>
  <si>
    <t>Total Program</t>
  </si>
  <si>
    <t>Required Match=(total prog less req fed admin</t>
  </si>
  <si>
    <t>KDADS WORKCOPY  DOCUMENT IDENTIFICATION SOURCE</t>
  </si>
  <si>
    <t>Other Requirements</t>
  </si>
  <si>
    <t>Title B Adequate proportion</t>
  </si>
  <si>
    <t>Title E Adequate proportion</t>
  </si>
  <si>
    <t>State Match Required (KDADS Provided Funds For Match)</t>
  </si>
  <si>
    <t>Respite (In-home)</t>
  </si>
  <si>
    <t>Respite (Out-of-home, day)</t>
  </si>
  <si>
    <t>Respite (Out-of-home, overnight)</t>
  </si>
  <si>
    <t>Respite (Other)</t>
  </si>
  <si>
    <t>Public Information Services (Caregiver)</t>
  </si>
  <si>
    <t>Assistance (Information and Assistance)</t>
  </si>
  <si>
    <t>Assistance (Case Management)</t>
  </si>
  <si>
    <t>Older Relative Caregiver Services</t>
  </si>
  <si>
    <t>Total  Older Relative Caregiver</t>
  </si>
  <si>
    <t>Respite (RRIH,ROHD,ROHN,ROTH)</t>
  </si>
  <si>
    <t>Capital</t>
  </si>
  <si>
    <t>Required Non-Federal Share</t>
  </si>
  <si>
    <t>9. Federal Share</t>
  </si>
  <si>
    <t xml:space="preserve">   Non Federal Share (Match Required By AAA = Fed share/9 for B, C-1 and C-2 and 25% for E)</t>
  </si>
  <si>
    <t>East Central Kansas Area Agency on Aging</t>
  </si>
  <si>
    <t>117 S Main St</t>
  </si>
  <si>
    <t>Ottawa, KS  660647</t>
  </si>
  <si>
    <t>0</t>
  </si>
  <si>
    <t xml:space="preserve">   </t>
  </si>
  <si>
    <t>Authorized Signature</t>
  </si>
  <si>
    <t>Date</t>
  </si>
  <si>
    <t>Title</t>
  </si>
  <si>
    <t>Phone</t>
  </si>
  <si>
    <t>KDADS Program Manager</t>
  </si>
  <si>
    <t>KDADS Grant Monitor/</t>
  </si>
  <si>
    <t>Fiscal Review</t>
  </si>
  <si>
    <t>Revised 3/18/2022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</si>
</sst>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%"/>
    <numFmt numFmtId="166" formatCode="0.0000%"/>
    <numFmt numFmtId="167" formatCode="m/d/yy\ h:mm\ AM/PM"/>
    <numFmt numFmtId="168" formatCode="#,##0.0"/>
    <numFmt numFmtId="169" formatCode="#,##0.0000"/>
    <numFmt numFmtId="170" formatCode="m/d/yy;@"/>
    <numFmt numFmtId="171" formatCode="#,##0.000_);[Red]\(#,##0.000\)"/>
  </numFmts>
  <fonts count="69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8"/>
      <color indexed="12"/>
      <name val="Arial"/>
      <family val="2"/>
    </font>
    <font>
      <b/>
      <sz val="16"/>
      <name val="Arial"/>
      <family val="2"/>
    </font>
    <font>
      <u/>
      <sz val="10"/>
      <name val="Arial"/>
      <family val="2"/>
    </font>
    <font>
      <u/>
      <sz val="12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Times New Roman"/>
      <family val="1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22"/>
      <name val="Arial"/>
      <family val="2"/>
    </font>
    <font>
      <i/>
      <u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i/>
      <strike/>
      <u/>
      <sz val="10"/>
      <name val="Arial"/>
      <family val="2"/>
    </font>
    <font>
      <sz val="6"/>
      <name val="Arial"/>
      <family val="2"/>
    </font>
    <font>
      <sz val="14"/>
      <name val="Arial"/>
      <family val="2"/>
    </font>
    <font>
      <b/>
      <sz val="14"/>
      <color indexed="12"/>
      <name val="Arial"/>
      <family val="2"/>
    </font>
    <font>
      <b/>
      <u/>
      <sz val="10"/>
      <name val="Arial"/>
      <family val="2"/>
    </font>
    <font>
      <b/>
      <sz val="6"/>
      <color indexed="12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u/>
      <sz val="12"/>
      <name val="Arial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sz val="22"/>
      <color indexed="12"/>
      <name val="Arial"/>
      <family val="2"/>
    </font>
    <font>
      <sz val="22"/>
      <color indexed="12"/>
      <name val="Arial"/>
      <family val="2"/>
    </font>
    <font>
      <i/>
      <sz val="22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6"/>
      <name val="Arial"/>
      <family val="2"/>
    </font>
    <font>
      <sz val="10"/>
      <name val="Antique Olive"/>
      <family val="2"/>
    </font>
    <font>
      <b/>
      <sz val="12"/>
      <name val="Antique Olive"/>
      <family val="2"/>
    </font>
    <font>
      <sz val="12"/>
      <name val="Antique Olive"/>
      <family val="2"/>
    </font>
    <font>
      <b/>
      <sz val="10"/>
      <name val="Antique Olive"/>
      <family val="2"/>
    </font>
    <font>
      <sz val="8"/>
      <color rgb="FF000000"/>
      <name val="Tahoma"/>
      <family val="2"/>
    </font>
    <font>
      <sz val="14"/>
      <color theme="1"/>
      <name val="Calibri"/>
      <family val="2"/>
      <scheme val="minor"/>
    </font>
    <font>
      <sz val="12"/>
      <color theme="1"/>
      <name val="Antique olive"/>
    </font>
    <font>
      <sz val="2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83">
    <border>
      <left/>
      <right/>
      <top/>
      <bottom/>
      <diagonal/>
    </border>
    <border>
      <left/>
      <right/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/>
      <top/>
      <bottom style="double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0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0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976">
    <xf numFmtId="0" fontId="0" fillId="0" borderId="0" xfId="0"/>
    <xf numFmtId="3" fontId="2" fillId="0" borderId="0" xfId="0" applyNumberFormat="1" applyFont="1" applyBorder="1" applyProtection="1">
      <protection locked="0"/>
    </xf>
    <xf numFmtId="4" fontId="3" fillId="0" borderId="0" xfId="0" applyNumberFormat="1" applyFont="1" applyBorder="1"/>
    <xf numFmtId="4" fontId="0" fillId="0" borderId="0" xfId="0" applyNumberFormat="1" applyBorder="1" applyProtection="1">
      <protection locked="0"/>
    </xf>
    <xf numFmtId="4" fontId="0" fillId="0" borderId="0" xfId="0" applyNumberFormat="1" applyBorder="1"/>
    <xf numFmtId="0" fontId="0" fillId="0" borderId="0" xfId="0" applyNumberFormat="1" applyFont="1" applyBorder="1"/>
    <xf numFmtId="0" fontId="0" fillId="0" borderId="0" xfId="0" applyFont="1"/>
    <xf numFmtId="0" fontId="0" fillId="0" borderId="0" xfId="0" applyNumberFormat="1" applyBorder="1"/>
    <xf numFmtId="3" fontId="3" fillId="0" borderId="0" xfId="0" applyNumberFormat="1" applyFont="1" applyBorder="1"/>
    <xf numFmtId="3" fontId="4" fillId="0" borderId="0" xfId="0" applyNumberFormat="1" applyFont="1" applyBorder="1"/>
    <xf numFmtId="3" fontId="0" fillId="0" borderId="0" xfId="0" applyNumberFormat="1" applyBorder="1"/>
    <xf numFmtId="4" fontId="5" fillId="0" borderId="0" xfId="0" applyNumberFormat="1" applyFont="1" applyBorder="1"/>
    <xf numFmtId="15" fontId="4" fillId="0" borderId="0" xfId="0" applyNumberFormat="1" applyFont="1" applyBorder="1"/>
    <xf numFmtId="164" fontId="0" fillId="0" borderId="0" xfId="0" applyNumberFormat="1" applyBorder="1" applyProtection="1"/>
    <xf numFmtId="3" fontId="4" fillId="0" borderId="0" xfId="1" applyFont="1" applyBorder="1" applyProtection="1">
      <protection locked="0"/>
    </xf>
    <xf numFmtId="5" fontId="4" fillId="0" borderId="0" xfId="3" applyFont="1" applyBorder="1"/>
    <xf numFmtId="4" fontId="4" fillId="0" borderId="0" xfId="0" applyNumberFormat="1" applyFont="1" applyBorder="1"/>
    <xf numFmtId="0" fontId="0" fillId="0" borderId="0" xfId="0" applyBorder="1" applyProtection="1">
      <protection locked="0"/>
    </xf>
    <xf numFmtId="5" fontId="0" fillId="0" borderId="0" xfId="0" applyNumberFormat="1" applyBorder="1" applyProtection="1">
      <protection locked="0"/>
    </xf>
    <xf numFmtId="0" fontId="0" fillId="0" borderId="0" xfId="0" applyNumberFormat="1" applyBorder="1" applyProtection="1">
      <protection locked="0"/>
    </xf>
    <xf numFmtId="3" fontId="0" fillId="0" borderId="0" xfId="1" applyFont="1" applyBorder="1" applyProtection="1">
      <protection locked="0"/>
    </xf>
    <xf numFmtId="3" fontId="4" fillId="2" borderId="0" xfId="1" applyFont="1" applyFill="1" applyBorder="1" applyProtection="1">
      <protection locked="0"/>
    </xf>
    <xf numFmtId="5" fontId="0" fillId="0" borderId="0" xfId="3" applyFont="1"/>
    <xf numFmtId="3" fontId="0" fillId="0" borderId="0" xfId="0" applyNumberFormat="1"/>
    <xf numFmtId="3" fontId="0" fillId="2" borderId="0" xfId="1" applyFont="1" applyFill="1" applyBorder="1" applyProtection="1">
      <protection locked="0"/>
    </xf>
    <xf numFmtId="5" fontId="4" fillId="0" borderId="1" xfId="3" applyFont="1" applyFill="1" applyBorder="1"/>
    <xf numFmtId="0" fontId="0" fillId="0" borderId="0" xfId="0" applyProtection="1">
      <protection locked="0"/>
    </xf>
    <xf numFmtId="4" fontId="0" fillId="0" borderId="0" xfId="0" applyNumberFormat="1"/>
    <xf numFmtId="9" fontId="4" fillId="0" borderId="0" xfId="5" applyFont="1" applyBorder="1"/>
    <xf numFmtId="9" fontId="4" fillId="0" borderId="0" xfId="5" applyFont="1" applyBorder="1" applyProtection="1">
      <protection locked="0"/>
    </xf>
    <xf numFmtId="3" fontId="4" fillId="2" borderId="0" xfId="1" applyFont="1" applyFill="1" applyBorder="1"/>
    <xf numFmtId="5" fontId="4" fillId="0" borderId="2" xfId="3" applyFont="1" applyFill="1" applyBorder="1"/>
    <xf numFmtId="5" fontId="4" fillId="0" borderId="3" xfId="3" applyFont="1" applyFill="1" applyBorder="1"/>
    <xf numFmtId="3" fontId="4" fillId="0" borderId="0" xfId="1" applyFont="1" applyBorder="1"/>
    <xf numFmtId="0" fontId="0" fillId="0" borderId="0" xfId="0" applyFont="1" applyProtection="1">
      <protection locked="0"/>
    </xf>
    <xf numFmtId="0" fontId="0" fillId="0" borderId="0" xfId="0" applyBorder="1"/>
    <xf numFmtId="3" fontId="2" fillId="0" borderId="0" xfId="0" applyNumberFormat="1" applyFont="1" applyBorder="1"/>
    <xf numFmtId="4" fontId="0" fillId="0" borderId="0" xfId="0" applyNumberFormat="1" applyFont="1"/>
    <xf numFmtId="4" fontId="0" fillId="0" borderId="0" xfId="0" applyNumberFormat="1" applyFont="1" applyProtection="1">
      <protection locked="0"/>
    </xf>
    <xf numFmtId="15" fontId="0" fillId="0" borderId="0" xfId="0" applyNumberFormat="1" applyFont="1" applyProtection="1">
      <protection locked="0"/>
    </xf>
    <xf numFmtId="4" fontId="0" fillId="0" borderId="0" xfId="0" applyNumberFormat="1" applyProtection="1">
      <protection locked="0"/>
    </xf>
    <xf numFmtId="4" fontId="0" fillId="0" borderId="0" xfId="0" applyNumberFormat="1" applyFont="1" applyFill="1" applyProtection="1">
      <protection locked="0"/>
    </xf>
    <xf numFmtId="3" fontId="0" fillId="0" borderId="0" xfId="0" applyNumberFormat="1" applyBorder="1" applyProtection="1">
      <protection locked="0"/>
    </xf>
    <xf numFmtId="3" fontId="0" fillId="0" borderId="0" xfId="1" applyFont="1" applyProtection="1">
      <protection locked="0"/>
    </xf>
    <xf numFmtId="3" fontId="0" fillId="0" borderId="0" xfId="0" applyNumberFormat="1" applyProtection="1">
      <protection locked="0"/>
    </xf>
    <xf numFmtId="4" fontId="6" fillId="0" borderId="0" xfId="0" applyNumberFormat="1" applyFont="1" applyBorder="1"/>
    <xf numFmtId="4" fontId="2" fillId="0" borderId="0" xfId="0" applyNumberFormat="1" applyFont="1" applyBorder="1"/>
    <xf numFmtId="0" fontId="0" fillId="0" borderId="0" xfId="0" applyNumberFormat="1" applyFont="1" applyBorder="1" applyProtection="1"/>
    <xf numFmtId="0" fontId="0" fillId="0" borderId="0" xfId="0" applyNumberFormat="1" applyBorder="1" applyProtection="1"/>
    <xf numFmtId="0" fontId="0" fillId="0" borderId="0" xfId="0" applyNumberFormat="1" applyFont="1" applyBorder="1" applyProtection="1">
      <protection locked="0"/>
    </xf>
    <xf numFmtId="3" fontId="0" fillId="0" borderId="0" xfId="0" applyNumberFormat="1" applyFont="1"/>
    <xf numFmtId="4" fontId="7" fillId="0" borderId="0" xfId="0" applyNumberFormat="1" applyFont="1" applyBorder="1"/>
    <xf numFmtId="4" fontId="7" fillId="0" borderId="0" xfId="0" applyNumberFormat="1" applyFont="1" applyBorder="1" applyProtection="1">
      <protection locked="0"/>
    </xf>
    <xf numFmtId="3" fontId="0" fillId="0" borderId="0" xfId="0" applyNumberFormat="1" applyFont="1" applyFill="1"/>
    <xf numFmtId="0" fontId="0" fillId="0" borderId="0" xfId="0" applyFill="1"/>
    <xf numFmtId="4" fontId="0" fillId="0" borderId="0" xfId="0" applyNumberFormat="1" applyFill="1"/>
    <xf numFmtId="164" fontId="0" fillId="0" borderId="0" xfId="5" applyNumberFormat="1" applyFont="1" applyProtection="1"/>
    <xf numFmtId="3" fontId="0" fillId="0" borderId="0" xfId="0" applyNumberFormat="1" applyBorder="1" applyProtection="1"/>
    <xf numFmtId="4" fontId="7" fillId="0" borderId="4" xfId="0" applyNumberFormat="1" applyFont="1" applyFill="1" applyBorder="1"/>
    <xf numFmtId="5" fontId="0" fillId="0" borderId="0" xfId="3" applyFont="1" applyBorder="1" applyProtection="1">
      <protection locked="0"/>
    </xf>
    <xf numFmtId="3" fontId="0" fillId="0" borderId="0" xfId="0" applyNumberFormat="1" applyFont="1" applyBorder="1" applyProtection="1">
      <protection locked="0"/>
    </xf>
    <xf numFmtId="5" fontId="0" fillId="0" borderId="0" xfId="3" applyFont="1" applyBorder="1"/>
    <xf numFmtId="3" fontId="0" fillId="0" borderId="0" xfId="0" applyNumberFormat="1" applyFont="1" applyBorder="1" applyProtection="1"/>
    <xf numFmtId="3" fontId="0" fillId="0" borderId="0" xfId="0" applyNumberFormat="1" applyFill="1" applyProtection="1">
      <protection locked="0"/>
    </xf>
    <xf numFmtId="44" fontId="0" fillId="0" borderId="0" xfId="2" applyFont="1"/>
    <xf numFmtId="3" fontId="0" fillId="0" borderId="0" xfId="0" applyNumberFormat="1" applyFill="1"/>
    <xf numFmtId="3" fontId="0" fillId="0" borderId="0" xfId="1" applyFont="1"/>
    <xf numFmtId="3" fontId="0" fillId="0" borderId="0" xfId="0" applyNumberFormat="1" applyFont="1" applyBorder="1"/>
    <xf numFmtId="3" fontId="0" fillId="0" borderId="0" xfId="5" applyNumberFormat="1" applyFont="1" applyProtection="1"/>
    <xf numFmtId="5" fontId="0" fillId="0" borderId="0" xfId="3" applyFont="1" applyProtection="1">
      <protection locked="0"/>
    </xf>
    <xf numFmtId="3" fontId="0" fillId="0" borderId="0" xfId="3" applyNumberFormat="1" applyFont="1" applyBorder="1" applyProtection="1">
      <protection locked="0"/>
    </xf>
    <xf numFmtId="3" fontId="0" fillId="0" borderId="0" xfId="1" applyFont="1" applyProtection="1"/>
    <xf numFmtId="5" fontId="0" fillId="0" borderId="0" xfId="3" applyFont="1" applyProtection="1"/>
    <xf numFmtId="5" fontId="0" fillId="0" borderId="0" xfId="3" applyFont="1" applyBorder="1" applyProtection="1"/>
    <xf numFmtId="3" fontId="0" fillId="0" borderId="0" xfId="3" applyNumberFormat="1" applyFont="1" applyProtection="1"/>
    <xf numFmtId="15" fontId="0" fillId="0" borderId="0" xfId="0" applyNumberFormat="1" applyFont="1"/>
    <xf numFmtId="3" fontId="9" fillId="0" borderId="0" xfId="0" applyNumberFormat="1" applyFont="1" applyBorder="1" applyProtection="1"/>
    <xf numFmtId="3" fontId="0" fillId="0" borderId="0" xfId="0" applyNumberFormat="1" applyFont="1" applyProtection="1">
      <protection locked="0"/>
    </xf>
    <xf numFmtId="165" fontId="0" fillId="0" borderId="0" xfId="1" applyNumberFormat="1" applyFont="1" applyProtection="1"/>
    <xf numFmtId="15" fontId="0" fillId="0" borderId="0" xfId="0" applyNumberFormat="1" applyFont="1" applyFill="1"/>
    <xf numFmtId="4" fontId="0" fillId="0" borderId="0" xfId="0" applyNumberFormat="1" applyFont="1" applyFill="1"/>
    <xf numFmtId="5" fontId="0" fillId="0" borderId="0" xfId="3" applyFont="1" applyBorder="1" applyAlignment="1" applyProtection="1">
      <alignment horizontal="right"/>
    </xf>
    <xf numFmtId="0" fontId="0" fillId="0" borderId="0" xfId="0" applyBorder="1" applyProtection="1"/>
    <xf numFmtId="3" fontId="7" fillId="0" borderId="0" xfId="1" applyFont="1" applyBorder="1" applyAlignment="1" applyProtection="1">
      <alignment horizontal="center"/>
      <protection locked="0"/>
    </xf>
    <xf numFmtId="3" fontId="7" fillId="0" borderId="0" xfId="1" applyFont="1" applyBorder="1" applyAlignment="1">
      <alignment horizontal="center"/>
    </xf>
    <xf numFmtId="3" fontId="8" fillId="0" borderId="0" xfId="1" applyFont="1" applyBorder="1" applyAlignment="1">
      <alignment horizontal="center"/>
    </xf>
    <xf numFmtId="0" fontId="0" fillId="0" borderId="0" xfId="0" applyFont="1" applyBorder="1" applyProtection="1">
      <protection locked="0"/>
    </xf>
    <xf numFmtId="5" fontId="0" fillId="0" borderId="0" xfId="0" applyNumberFormat="1" applyBorder="1"/>
    <xf numFmtId="3" fontId="0" fillId="0" borderId="0" xfId="1" applyFont="1" applyBorder="1"/>
    <xf numFmtId="0" fontId="9" fillId="0" borderId="0" xfId="0" applyNumberFormat="1" applyFont="1" applyBorder="1"/>
    <xf numFmtId="10" fontId="0" fillId="0" borderId="0" xfId="0" applyNumberFormat="1"/>
    <xf numFmtId="0" fontId="10" fillId="0" borderId="0" xfId="4" applyFont="1" applyBorder="1"/>
    <xf numFmtId="164" fontId="0" fillId="0" borderId="0" xfId="0" applyNumberFormat="1"/>
    <xf numFmtId="164" fontId="0" fillId="0" borderId="0" xfId="0" applyNumberFormat="1" applyFont="1" applyBorder="1"/>
    <xf numFmtId="164" fontId="0" fillId="0" borderId="0" xfId="0" applyNumberFormat="1" applyBorder="1"/>
    <xf numFmtId="164" fontId="0" fillId="0" borderId="0" xfId="0" applyNumberFormat="1" applyFont="1" applyBorder="1" applyProtection="1">
      <protection locked="0"/>
    </xf>
    <xf numFmtId="164" fontId="0" fillId="0" borderId="0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5" fontId="0" fillId="0" borderId="0" xfId="3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166" fontId="0" fillId="0" borderId="0" xfId="0" applyNumberFormat="1"/>
    <xf numFmtId="7" fontId="0" fillId="0" borderId="0" xfId="0" applyNumberFormat="1"/>
    <xf numFmtId="10" fontId="0" fillId="0" borderId="0" xfId="0" applyNumberFormat="1" applyProtection="1">
      <protection locked="0"/>
    </xf>
    <xf numFmtId="166" fontId="0" fillId="0" borderId="0" xfId="0" applyNumberFormat="1" applyProtection="1">
      <protection locked="0"/>
    </xf>
    <xf numFmtId="4" fontId="0" fillId="0" borderId="0" xfId="0" applyNumberFormat="1" applyFill="1" applyProtection="1">
      <protection locked="0"/>
    </xf>
    <xf numFmtId="7" fontId="0" fillId="0" borderId="0" xfId="0" applyNumberFormat="1" applyProtection="1">
      <protection locked="0"/>
    </xf>
    <xf numFmtId="5" fontId="0" fillId="0" borderId="0" xfId="3" applyFont="1" applyAlignment="1">
      <alignment horizontal="right"/>
    </xf>
    <xf numFmtId="4" fontId="11" fillId="0" borderId="0" xfId="0" applyNumberFormat="1" applyFont="1" applyBorder="1"/>
    <xf numFmtId="3" fontId="0" fillId="2" borderId="0" xfId="1" applyFont="1" applyFill="1" applyBorder="1"/>
    <xf numFmtId="3" fontId="0" fillId="0" borderId="0" xfId="1" applyFont="1" applyBorder="1" applyAlignment="1"/>
    <xf numFmtId="3" fontId="4" fillId="0" borderId="0" xfId="1" applyFont="1" applyBorder="1" applyProtection="1"/>
    <xf numFmtId="4" fontId="12" fillId="0" borderId="0" xfId="0" applyNumberFormat="1" applyFont="1" applyBorder="1"/>
    <xf numFmtId="3" fontId="12" fillId="0" borderId="5" xfId="0" applyNumberFormat="1" applyFont="1" applyFill="1" applyBorder="1"/>
    <xf numFmtId="3" fontId="12" fillId="0" borderId="6" xfId="0" applyNumberFormat="1" applyFont="1" applyFill="1" applyBorder="1"/>
    <xf numFmtId="4" fontId="0" fillId="0" borderId="7" xfId="0" applyNumberFormat="1" applyFill="1" applyBorder="1"/>
    <xf numFmtId="3" fontId="12" fillId="0" borderId="8" xfId="0" applyNumberFormat="1" applyFont="1" applyFill="1" applyBorder="1"/>
    <xf numFmtId="4" fontId="0" fillId="0" borderId="4" xfId="0" applyNumberFormat="1" applyFill="1" applyBorder="1"/>
    <xf numFmtId="3" fontId="12" fillId="0" borderId="0" xfId="0" applyNumberFormat="1" applyFont="1" applyBorder="1"/>
    <xf numFmtId="3" fontId="12" fillId="0" borderId="0" xfId="1" applyFont="1" applyBorder="1" applyProtection="1"/>
    <xf numFmtId="3" fontId="12" fillId="2" borderId="0" xfId="1" applyFont="1" applyFill="1" applyBorder="1" applyProtection="1"/>
    <xf numFmtId="3" fontId="12" fillId="0" borderId="4" xfId="1" applyFont="1" applyFill="1" applyBorder="1" applyProtection="1"/>
    <xf numFmtId="3" fontId="12" fillId="0" borderId="3" xfId="1" applyFont="1" applyFill="1" applyBorder="1" applyProtection="1"/>
    <xf numFmtId="3" fontId="12" fillId="0" borderId="0" xfId="1" applyFont="1" applyBorder="1" applyProtection="1">
      <protection locked="0"/>
    </xf>
    <xf numFmtId="3" fontId="12" fillId="0" borderId="0" xfId="1" applyFont="1" applyBorder="1"/>
    <xf numFmtId="3" fontId="10" fillId="0" borderId="0" xfId="1" applyFont="1" applyBorder="1"/>
    <xf numFmtId="0" fontId="10" fillId="0" borderId="0" xfId="0" applyFont="1" applyBorder="1" applyProtection="1">
      <protection locked="0"/>
    </xf>
    <xf numFmtId="3" fontId="10" fillId="0" borderId="0" xfId="1" applyFont="1" applyBorder="1" applyProtection="1">
      <protection locked="0"/>
    </xf>
    <xf numFmtId="167" fontId="4" fillId="0" borderId="0" xfId="4" applyNumberFormat="1" applyFont="1" applyBorder="1" applyAlignment="1" applyProtection="1">
      <alignment horizontal="left"/>
      <protection locked="0"/>
    </xf>
    <xf numFmtId="167" fontId="13" fillId="0" borderId="0" xfId="0" applyNumberFormat="1" applyFont="1"/>
    <xf numFmtId="4" fontId="0" fillId="0" borderId="0" xfId="0" applyNumberFormat="1" applyAlignment="1">
      <alignment horizontal="center"/>
    </xf>
    <xf numFmtId="38" fontId="0" fillId="0" borderId="0" xfId="1" applyNumberFormat="1" applyFont="1" applyProtection="1">
      <protection locked="0"/>
    </xf>
    <xf numFmtId="38" fontId="0" fillId="0" borderId="0" xfId="1" applyNumberFormat="1" applyFont="1"/>
    <xf numFmtId="38" fontId="0" fillId="0" borderId="0" xfId="1" applyNumberFormat="1" applyFont="1" applyBorder="1"/>
    <xf numFmtId="38" fontId="0" fillId="0" borderId="0" xfId="1" applyNumberFormat="1" applyFont="1" applyBorder="1" applyAlignment="1" applyProtection="1">
      <alignment horizontal="right"/>
    </xf>
    <xf numFmtId="38" fontId="0" fillId="0" borderId="0" xfId="0" applyNumberFormat="1"/>
    <xf numFmtId="38" fontId="10" fillId="0" borderId="0" xfId="1" applyNumberFormat="1" applyFont="1" applyBorder="1" applyProtection="1">
      <protection locked="0"/>
    </xf>
    <xf numFmtId="3" fontId="4" fillId="0" borderId="0" xfId="0" applyNumberFormat="1" applyFont="1" applyBorder="1" applyAlignment="1">
      <alignment horizontal="right"/>
    </xf>
    <xf numFmtId="3" fontId="0" fillId="0" borderId="0" xfId="0" applyNumberFormat="1" applyAlignment="1">
      <alignment horizontal="right"/>
    </xf>
    <xf numFmtId="0" fontId="14" fillId="0" borderId="0" xfId="0" applyNumberFormat="1" applyFont="1" applyBorder="1" applyProtection="1">
      <protection locked="0"/>
    </xf>
    <xf numFmtId="4" fontId="14" fillId="0" borderId="0" xfId="0" applyNumberFormat="1" applyFont="1" applyProtection="1">
      <protection locked="0"/>
    </xf>
    <xf numFmtId="167" fontId="15" fillId="0" borderId="0" xfId="0" applyNumberFormat="1" applyFont="1" applyBorder="1" applyAlignment="1">
      <alignment horizontal="left"/>
    </xf>
    <xf numFmtId="167" fontId="13" fillId="0" borderId="0" xfId="0" applyNumberFormat="1" applyFont="1" applyAlignment="1">
      <alignment horizontal="left"/>
    </xf>
    <xf numFmtId="167" fontId="13" fillId="0" borderId="0" xfId="0" applyNumberFormat="1" applyFont="1" applyBorder="1" applyAlignment="1">
      <alignment horizontal="left"/>
    </xf>
    <xf numFmtId="167" fontId="13" fillId="0" borderId="0" xfId="0" applyNumberFormat="1" applyFont="1" applyAlignment="1" applyProtection="1">
      <alignment horizontal="left"/>
      <protection locked="0"/>
    </xf>
    <xf numFmtId="4" fontId="0" fillId="0" borderId="0" xfId="0" applyNumberFormat="1" applyFill="1" applyBorder="1"/>
    <xf numFmtId="0" fontId="0" fillId="0" borderId="0" xfId="0" applyFont="1" applyFill="1"/>
    <xf numFmtId="4" fontId="7" fillId="0" borderId="0" xfId="0" applyNumberFormat="1" applyFont="1" applyFill="1" applyBorder="1"/>
    <xf numFmtId="0" fontId="0" fillId="0" borderId="0" xfId="0" applyFill="1" applyProtection="1">
      <protection locked="0"/>
    </xf>
    <xf numFmtId="164" fontId="0" fillId="0" borderId="0" xfId="0" applyNumberFormat="1" applyFill="1"/>
    <xf numFmtId="3" fontId="0" fillId="0" borderId="0" xfId="1" applyFont="1" applyFill="1" applyProtection="1">
      <protection locked="0"/>
    </xf>
    <xf numFmtId="6" fontId="0" fillId="0" borderId="0" xfId="0" applyNumberFormat="1" applyFill="1"/>
    <xf numFmtId="164" fontId="0" fillId="0" borderId="0" xfId="0" applyNumberFormat="1" applyFill="1" applyProtection="1">
      <protection locked="0"/>
    </xf>
    <xf numFmtId="167" fontId="13" fillId="0" borderId="0" xfId="0" applyNumberFormat="1" applyFont="1" applyFill="1" applyAlignment="1" applyProtection="1">
      <alignment horizontal="left"/>
      <protection locked="0"/>
    </xf>
    <xf numFmtId="0" fontId="0" fillId="0" borderId="0" xfId="0" applyNumberFormat="1" applyFill="1" applyBorder="1" applyProtection="1">
      <protection locked="0"/>
    </xf>
    <xf numFmtId="38" fontId="0" fillId="0" borderId="0" xfId="1" applyNumberFormat="1" applyFont="1" applyFill="1" applyBorder="1" applyProtection="1">
      <protection locked="0"/>
    </xf>
    <xf numFmtId="5" fontId="0" fillId="0" borderId="0" xfId="0" applyNumberFormat="1" applyFill="1" applyBorder="1" applyProtection="1">
      <protection locked="0"/>
    </xf>
    <xf numFmtId="4" fontId="16" fillId="0" borderId="0" xfId="0" applyNumberFormat="1" applyFont="1"/>
    <xf numFmtId="3" fontId="0" fillId="0" borderId="0" xfId="0" applyNumberFormat="1" applyFill="1" applyAlignment="1">
      <alignment horizontal="center"/>
    </xf>
    <xf numFmtId="3" fontId="14" fillId="0" borderId="0" xfId="0" applyNumberFormat="1" applyFont="1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4" fontId="17" fillId="0" borderId="9" xfId="0" applyNumberFormat="1" applyFont="1" applyBorder="1" applyAlignment="1">
      <alignment horizontal="center"/>
    </xf>
    <xf numFmtId="4" fontId="17" fillId="0" borderId="10" xfId="0" applyNumberFormat="1" applyFont="1" applyFill="1" applyBorder="1" applyAlignment="1">
      <alignment horizontal="center"/>
    </xf>
    <xf numFmtId="4" fontId="7" fillId="0" borderId="11" xfId="0" applyNumberFormat="1" applyFont="1" applyBorder="1" applyAlignment="1">
      <alignment horizontal="center"/>
    </xf>
    <xf numFmtId="4" fontId="17" fillId="0" borderId="0" xfId="0" applyNumberFormat="1" applyFont="1" applyFill="1" applyBorder="1" applyAlignment="1">
      <alignment horizontal="center"/>
    </xf>
    <xf numFmtId="49" fontId="0" fillId="0" borderId="0" xfId="0" applyNumberFormat="1" applyAlignment="1" applyProtection="1">
      <alignment horizontal="left"/>
      <protection locked="0"/>
    </xf>
    <xf numFmtId="3" fontId="1" fillId="3" borderId="0" xfId="1" applyFont="1" applyFill="1"/>
    <xf numFmtId="3" fontId="1" fillId="3" borderId="0" xfId="1" applyFont="1" applyFill="1" applyBorder="1" applyProtection="1">
      <protection locked="0"/>
    </xf>
    <xf numFmtId="9" fontId="17" fillId="3" borderId="0" xfId="5" applyFont="1" applyFill="1" applyBorder="1" applyProtection="1">
      <protection locked="0"/>
    </xf>
    <xf numFmtId="49" fontId="0" fillId="0" borderId="0" xfId="0" applyNumberFormat="1" applyAlignment="1" applyProtection="1">
      <alignment horizontal="center"/>
      <protection locked="0"/>
    </xf>
    <xf numFmtId="3" fontId="17" fillId="0" borderId="0" xfId="1" applyFont="1"/>
    <xf numFmtId="49" fontId="0" fillId="0" borderId="0" xfId="0" applyNumberFormat="1" applyAlignment="1" applyProtection="1">
      <protection locked="0"/>
    </xf>
    <xf numFmtId="3" fontId="1" fillId="4" borderId="0" xfId="1" applyFont="1" applyFill="1" applyProtection="1">
      <protection locked="0"/>
    </xf>
    <xf numFmtId="3" fontId="17" fillId="0" borderId="13" xfId="1" applyFont="1" applyFill="1" applyBorder="1"/>
    <xf numFmtId="4" fontId="17" fillId="3" borderId="14" xfId="1" applyNumberFormat="1" applyFont="1" applyFill="1" applyBorder="1"/>
    <xf numFmtId="3" fontId="17" fillId="0" borderId="14" xfId="1" applyFont="1" applyFill="1" applyBorder="1"/>
    <xf numFmtId="3" fontId="17" fillId="0" borderId="15" xfId="1" applyFont="1" applyFill="1" applyBorder="1"/>
    <xf numFmtId="3" fontId="17" fillId="0" borderId="16" xfId="1" applyFont="1" applyFill="1" applyBorder="1"/>
    <xf numFmtId="49" fontId="0" fillId="0" borderId="0" xfId="0" applyNumberFormat="1" applyBorder="1" applyAlignment="1" applyProtection="1">
      <alignment horizontal="center"/>
      <protection locked="0"/>
    </xf>
    <xf numFmtId="3" fontId="1" fillId="0" borderId="0" xfId="1" applyFont="1" applyFill="1" applyBorder="1"/>
    <xf numFmtId="4" fontId="1" fillId="0" borderId="0" xfId="1" applyNumberFormat="1" applyFont="1" applyFill="1" applyBorder="1"/>
    <xf numFmtId="49" fontId="0" fillId="0" borderId="0" xfId="0" applyNumberFormat="1" applyFill="1" applyBorder="1" applyAlignment="1" applyProtection="1">
      <alignment horizontal="center"/>
      <protection locked="0"/>
    </xf>
    <xf numFmtId="4" fontId="0" fillId="3" borderId="0" xfId="0" applyNumberFormat="1" applyFill="1" applyProtection="1">
      <protection locked="0"/>
    </xf>
    <xf numFmtId="3" fontId="1" fillId="4" borderId="0" xfId="1" applyFont="1" applyFill="1" applyProtection="1"/>
    <xf numFmtId="3" fontId="1" fillId="4" borderId="0" xfId="1" applyFont="1" applyFill="1"/>
    <xf numFmtId="49" fontId="0" fillId="3" borderId="0" xfId="0" applyNumberFormat="1" applyFont="1" applyFill="1" applyAlignment="1" applyProtection="1">
      <alignment horizontal="center"/>
      <protection locked="0"/>
    </xf>
    <xf numFmtId="3" fontId="1" fillId="0" borderId="0" xfId="1" applyFont="1" applyFill="1" applyBorder="1" applyProtection="1">
      <protection locked="0"/>
    </xf>
    <xf numFmtId="3" fontId="1" fillId="0" borderId="0" xfId="1" applyFont="1" applyProtection="1">
      <protection locked="0"/>
    </xf>
    <xf numFmtId="49" fontId="0" fillId="0" borderId="0" xfId="0" applyNumberFormat="1" applyProtection="1">
      <protection locked="0"/>
    </xf>
    <xf numFmtId="3" fontId="1" fillId="4" borderId="17" xfId="1" applyFont="1" applyFill="1" applyBorder="1" applyProtection="1">
      <protection locked="0"/>
    </xf>
    <xf numFmtId="9" fontId="17" fillId="3" borderId="18" xfId="5" applyFont="1" applyFill="1" applyBorder="1" applyProtection="1">
      <protection locked="0"/>
    </xf>
    <xf numFmtId="4" fontId="19" fillId="0" borderId="0" xfId="0" applyNumberFormat="1" applyFont="1" applyAlignment="1">
      <alignment horizontal="right"/>
    </xf>
    <xf numFmtId="3" fontId="17" fillId="4" borderId="0" xfId="1" applyFont="1" applyFill="1" applyBorder="1" applyProtection="1">
      <protection locked="0"/>
    </xf>
    <xf numFmtId="3" fontId="1" fillId="0" borderId="0" xfId="1" applyFont="1"/>
    <xf numFmtId="3" fontId="1" fillId="0" borderId="19" xfId="1" applyFont="1" applyFill="1" applyBorder="1" applyProtection="1">
      <protection locked="0"/>
    </xf>
    <xf numFmtId="4" fontId="16" fillId="0" borderId="0" xfId="0" applyNumberFormat="1" applyFont="1" applyAlignment="1">
      <alignment horizontal="left"/>
    </xf>
    <xf numFmtId="3" fontId="1" fillId="0" borderId="19" xfId="1" applyFont="1" applyBorder="1" applyProtection="1">
      <protection locked="0"/>
    </xf>
    <xf numFmtId="9" fontId="17" fillId="3" borderId="16" xfId="5" applyFont="1" applyFill="1" applyBorder="1" applyProtection="1">
      <protection locked="0"/>
    </xf>
    <xf numFmtId="9" fontId="17" fillId="3" borderId="20" xfId="5" applyFont="1" applyFill="1" applyBorder="1" applyProtection="1">
      <protection locked="0"/>
    </xf>
    <xf numFmtId="4" fontId="0" fillId="0" borderId="0" xfId="0" applyNumberFormat="1" applyBorder="1" applyAlignment="1">
      <alignment horizontal="center"/>
    </xf>
    <xf numFmtId="4" fontId="0" fillId="0" borderId="0" xfId="0" applyNumberFormat="1" applyBorder="1" applyAlignment="1" applyProtection="1">
      <alignment horizontal="center"/>
      <protection locked="0"/>
    </xf>
    <xf numFmtId="3" fontId="1" fillId="0" borderId="0" xfId="1" applyFont="1" applyProtection="1"/>
    <xf numFmtId="4" fontId="0" fillId="0" borderId="0" xfId="0" applyNumberFormat="1" applyAlignment="1" applyProtection="1">
      <alignment horizontal="center"/>
      <protection locked="0"/>
    </xf>
    <xf numFmtId="3" fontId="1" fillId="0" borderId="0" xfId="1" applyFont="1" applyAlignment="1" applyProtection="1">
      <alignment horizontal="center"/>
    </xf>
    <xf numFmtId="3" fontId="1" fillId="0" borderId="0" xfId="1" applyFont="1" applyAlignment="1" applyProtection="1">
      <alignment horizontal="center"/>
      <protection locked="0"/>
    </xf>
    <xf numFmtId="3" fontId="1" fillId="0" borderId="0" xfId="1" applyFont="1" applyFill="1"/>
    <xf numFmtId="4" fontId="0" fillId="0" borderId="0" xfId="0" applyNumberFormat="1" applyFill="1" applyAlignment="1" applyProtection="1">
      <alignment horizontal="center"/>
      <protection locked="0"/>
    </xf>
    <xf numFmtId="3" fontId="1" fillId="0" borderId="4" xfId="1" applyFont="1" applyFill="1" applyBorder="1"/>
    <xf numFmtId="3" fontId="1" fillId="0" borderId="3" xfId="1" applyFont="1" applyFill="1" applyBorder="1"/>
    <xf numFmtId="3" fontId="7" fillId="0" borderId="0" xfId="1" applyFont="1" applyFill="1" applyBorder="1" applyAlignment="1" applyProtection="1">
      <alignment horizontal="center"/>
      <protection locked="0"/>
    </xf>
    <xf numFmtId="3" fontId="7" fillId="0" borderId="0" xfId="1" applyFont="1" applyFill="1" applyBorder="1" applyAlignment="1">
      <alignment horizontal="center"/>
    </xf>
    <xf numFmtId="3" fontId="1" fillId="0" borderId="0" xfId="1" applyFont="1" applyBorder="1" applyProtection="1"/>
    <xf numFmtId="3" fontId="1" fillId="0" borderId="0" xfId="1" applyFont="1" applyAlignment="1">
      <alignment horizontal="center"/>
    </xf>
    <xf numFmtId="4" fontId="20" fillId="0" borderId="0" xfId="0" applyNumberFormat="1" applyFont="1" applyProtection="1">
      <protection locked="0"/>
    </xf>
    <xf numFmtId="4" fontId="21" fillId="0" borderId="0" xfId="0" applyNumberFormat="1" applyFont="1" applyProtection="1">
      <protection locked="0"/>
    </xf>
    <xf numFmtId="3" fontId="21" fillId="0" borderId="0" xfId="1" applyFont="1" applyProtection="1">
      <protection locked="0"/>
    </xf>
    <xf numFmtId="3" fontId="21" fillId="0" borderId="0" xfId="1" applyFont="1" applyProtection="1"/>
    <xf numFmtId="3" fontId="21" fillId="0" borderId="0" xfId="1" applyFont="1"/>
    <xf numFmtId="4" fontId="21" fillId="0" borderId="0" xfId="0" applyNumberFormat="1" applyFont="1" applyAlignment="1" applyProtection="1">
      <alignment horizontal="center"/>
      <protection locked="0"/>
    </xf>
    <xf numFmtId="0" fontId="21" fillId="0" borderId="0" xfId="0" applyFont="1"/>
    <xf numFmtId="4" fontId="21" fillId="0" borderId="0" xfId="0" applyNumberFormat="1" applyFont="1"/>
    <xf numFmtId="4" fontId="20" fillId="0" borderId="0" xfId="0" applyNumberFormat="1" applyFont="1" applyBorder="1" applyAlignment="1" applyProtection="1">
      <alignment horizontal="right"/>
      <protection locked="0"/>
    </xf>
    <xf numFmtId="49" fontId="20" fillId="0" borderId="0" xfId="0" applyNumberFormat="1" applyFont="1" applyAlignment="1" applyProtection="1">
      <alignment horizontal="right"/>
      <protection locked="0"/>
    </xf>
    <xf numFmtId="4" fontId="0" fillId="0" borderId="0" xfId="0" applyNumberFormat="1" applyAlignment="1"/>
    <xf numFmtId="3" fontId="0" fillId="0" borderId="0" xfId="1" applyFont="1" applyFill="1" applyBorder="1" applyProtection="1">
      <protection locked="0"/>
    </xf>
    <xf numFmtId="3" fontId="0" fillId="0" borderId="0" xfId="1" applyFont="1" applyFill="1" applyBorder="1"/>
    <xf numFmtId="38" fontId="0" fillId="0" borderId="0" xfId="1" applyNumberFormat="1" applyFont="1" applyFill="1" applyProtection="1">
      <protection locked="0"/>
    </xf>
    <xf numFmtId="38" fontId="0" fillId="0" borderId="0" xfId="1" applyNumberFormat="1" applyFont="1" applyFill="1"/>
    <xf numFmtId="38" fontId="10" fillId="0" borderId="0" xfId="1" applyNumberFormat="1" applyFont="1" applyFill="1" applyBorder="1" applyProtection="1">
      <protection locked="0"/>
    </xf>
    <xf numFmtId="3" fontId="10" fillId="0" borderId="0" xfId="1" applyFont="1" applyFill="1" applyBorder="1" applyProtection="1">
      <protection locked="0"/>
    </xf>
    <xf numFmtId="4" fontId="0" fillId="0" borderId="0" xfId="0" applyNumberFormat="1" applyFont="1" applyAlignment="1">
      <alignment horizontal="center"/>
    </xf>
    <xf numFmtId="3" fontId="0" fillId="3" borderId="0" xfId="1" applyFont="1" applyFill="1" applyBorder="1" applyProtection="1">
      <protection locked="0"/>
    </xf>
    <xf numFmtId="3" fontId="1" fillId="0" borderId="0" xfId="0" applyNumberFormat="1" applyFont="1" applyFill="1"/>
    <xf numFmtId="3" fontId="4" fillId="0" borderId="0" xfId="1" applyFont="1" applyFill="1" applyBorder="1" applyProtection="1">
      <protection locked="0"/>
    </xf>
    <xf numFmtId="4" fontId="22" fillId="0" borderId="0" xfId="0" applyNumberFormat="1" applyFont="1" applyFill="1" applyBorder="1" applyProtection="1">
      <protection locked="0"/>
    </xf>
    <xf numFmtId="4" fontId="0" fillId="0" borderId="0" xfId="0" applyNumberFormat="1" applyFill="1" applyBorder="1" applyProtection="1">
      <protection locked="0"/>
    </xf>
    <xf numFmtId="3" fontId="22" fillId="0" borderId="0" xfId="1" applyFont="1" applyFill="1" applyBorder="1"/>
    <xf numFmtId="3" fontId="22" fillId="0" borderId="0" xfId="0" applyNumberFormat="1" applyFont="1" applyFill="1"/>
    <xf numFmtId="3" fontId="0" fillId="3" borderId="0" xfId="1" applyFont="1" applyFill="1" applyBorder="1"/>
    <xf numFmtId="3" fontId="17" fillId="0" borderId="0" xfId="1" applyFont="1" applyProtection="1">
      <protection locked="0"/>
    </xf>
    <xf numFmtId="3" fontId="0" fillId="0" borderId="12" xfId="1" applyFont="1" applyBorder="1" applyProtection="1">
      <protection locked="0"/>
    </xf>
    <xf numFmtId="3" fontId="0" fillId="0" borderId="12" xfId="0" applyNumberFormat="1" applyBorder="1"/>
    <xf numFmtId="3" fontId="0" fillId="0" borderId="12" xfId="1" applyFont="1" applyFill="1" applyBorder="1" applyProtection="1">
      <protection locked="0"/>
    </xf>
    <xf numFmtId="4" fontId="0" fillId="0" borderId="12" xfId="0" applyNumberFormat="1" applyBorder="1"/>
    <xf numFmtId="3" fontId="0" fillId="3" borderId="0" xfId="1" applyFont="1" applyFill="1" applyProtection="1">
      <protection locked="0"/>
    </xf>
    <xf numFmtId="4" fontId="17" fillId="0" borderId="0" xfId="0" applyNumberFormat="1" applyFont="1" applyBorder="1"/>
    <xf numFmtId="3" fontId="0" fillId="4" borderId="0" xfId="0" applyNumberFormat="1" applyFill="1"/>
    <xf numFmtId="3" fontId="0" fillId="0" borderId="21" xfId="0" applyNumberFormat="1" applyBorder="1" applyProtection="1">
      <protection locked="0"/>
    </xf>
    <xf numFmtId="4" fontId="0" fillId="0" borderId="21" xfId="0" applyNumberFormat="1" applyBorder="1"/>
    <xf numFmtId="3" fontId="0" fillId="0" borderId="22" xfId="0" applyNumberFormat="1" applyBorder="1" applyProtection="1">
      <protection locked="0"/>
    </xf>
    <xf numFmtId="3" fontId="17" fillId="0" borderId="13" xfId="0" applyNumberFormat="1" applyFont="1" applyFill="1" applyBorder="1"/>
    <xf numFmtId="4" fontId="0" fillId="0" borderId="23" xfId="0" applyNumberFormat="1" applyFont="1" applyBorder="1" applyAlignment="1">
      <alignment horizontal="center"/>
    </xf>
    <xf numFmtId="4" fontId="17" fillId="0" borderId="10" xfId="0" applyNumberFormat="1" applyFont="1" applyBorder="1" applyAlignment="1" applyProtection="1">
      <alignment horizontal="center"/>
      <protection locked="0"/>
    </xf>
    <xf numFmtId="4" fontId="7" fillId="0" borderId="0" xfId="0" applyNumberFormat="1" applyFont="1" applyBorder="1" applyAlignment="1">
      <alignment horizontal="center"/>
    </xf>
    <xf numFmtId="4" fontId="7" fillId="0" borderId="17" xfId="0" applyNumberFormat="1" applyFont="1" applyBorder="1" applyAlignment="1">
      <alignment horizontal="center"/>
    </xf>
    <xf numFmtId="4" fontId="18" fillId="0" borderId="0" xfId="0" applyNumberFormat="1" applyFont="1" applyBorder="1" applyAlignment="1" applyProtection="1">
      <alignment horizontal="center"/>
      <protection locked="0"/>
    </xf>
    <xf numFmtId="4" fontId="7" fillId="0" borderId="0" xfId="0" applyNumberFormat="1" applyFont="1" applyFill="1" applyBorder="1" applyAlignment="1">
      <alignment horizontal="center"/>
    </xf>
    <xf numFmtId="3" fontId="0" fillId="0" borderId="0" xfId="0" applyNumberFormat="1" applyFill="1" applyBorder="1"/>
    <xf numFmtId="3" fontId="17" fillId="0" borderId="0" xfId="0" applyNumberFormat="1" applyFont="1" applyFill="1" applyBorder="1" applyProtection="1">
      <protection locked="0"/>
    </xf>
    <xf numFmtId="4" fontId="7" fillId="0" borderId="24" xfId="0" applyNumberFormat="1" applyFont="1" applyFill="1" applyBorder="1" applyAlignment="1">
      <alignment horizontal="center"/>
    </xf>
    <xf numFmtId="4" fontId="0" fillId="0" borderId="25" xfId="0" applyNumberFormat="1" applyBorder="1"/>
    <xf numFmtId="4" fontId="8" fillId="0" borderId="25" xfId="0" applyNumberFormat="1" applyFont="1" applyFill="1" applyBorder="1" applyAlignment="1">
      <alignment horizontal="center"/>
    </xf>
    <xf numFmtId="3" fontId="17" fillId="0" borderId="12" xfId="1" applyFont="1" applyBorder="1"/>
    <xf numFmtId="3" fontId="17" fillId="0" borderId="12" xfId="1" applyFont="1" applyFill="1" applyBorder="1"/>
    <xf numFmtId="3" fontId="17" fillId="4" borderId="14" xfId="1" applyFont="1" applyFill="1" applyBorder="1"/>
    <xf numFmtId="3" fontId="17" fillId="0" borderId="0" xfId="1" applyFont="1" applyFill="1" applyBorder="1"/>
    <xf numFmtId="3" fontId="17" fillId="0" borderId="0" xfId="1" applyFont="1" applyFill="1" applyBorder="1" applyProtection="1">
      <protection locked="0"/>
    </xf>
    <xf numFmtId="3" fontId="17" fillId="0" borderId="3" xfId="1" applyFont="1" applyFill="1" applyBorder="1" applyProtection="1">
      <protection locked="0"/>
    </xf>
    <xf numFmtId="3" fontId="17" fillId="4" borderId="3" xfId="1" applyFont="1" applyFill="1" applyBorder="1" applyProtection="1">
      <protection locked="0"/>
    </xf>
    <xf numFmtId="3" fontId="17" fillId="0" borderId="0" xfId="1" applyFont="1" applyProtection="1"/>
    <xf numFmtId="3" fontId="17" fillId="0" borderId="26" xfId="1" applyFont="1" applyBorder="1"/>
    <xf numFmtId="3" fontId="1" fillId="0" borderId="27" xfId="1" applyFont="1" applyBorder="1" applyProtection="1">
      <protection locked="0"/>
    </xf>
    <xf numFmtId="3" fontId="17" fillId="3" borderId="17" xfId="1" applyFont="1" applyFill="1" applyBorder="1" applyProtection="1">
      <protection locked="0"/>
    </xf>
    <xf numFmtId="3" fontId="17" fillId="0" borderId="28" xfId="1" applyFont="1" applyFill="1" applyBorder="1" applyProtection="1">
      <protection locked="0"/>
    </xf>
    <xf numFmtId="3" fontId="17" fillId="0" borderId="28" xfId="1" applyFont="1" applyBorder="1" applyProtection="1">
      <protection locked="0"/>
    </xf>
    <xf numFmtId="3" fontId="17" fillId="0" borderId="28" xfId="0" applyNumberFormat="1" applyFont="1" applyFill="1" applyBorder="1"/>
    <xf numFmtId="4" fontId="7" fillId="0" borderId="4" xfId="0" applyNumberFormat="1" applyFont="1" applyFill="1" applyBorder="1" applyAlignment="1"/>
    <xf numFmtId="3" fontId="7" fillId="0" borderId="4" xfId="1" applyFont="1" applyFill="1" applyBorder="1" applyAlignment="1"/>
    <xf numFmtId="3" fontId="1" fillId="0" borderId="0" xfId="1" applyFont="1" applyFill="1" applyBorder="1" applyAlignment="1" applyProtection="1">
      <protection locked="0"/>
    </xf>
    <xf numFmtId="3" fontId="7" fillId="0" borderId="0" xfId="1" applyFont="1" applyFill="1" applyBorder="1" applyAlignment="1" applyProtection="1">
      <protection locked="0"/>
    </xf>
    <xf numFmtId="3" fontId="1" fillId="0" borderId="0" xfId="1" applyFont="1" applyFill="1" applyBorder="1" applyAlignment="1"/>
    <xf numFmtId="3" fontId="7" fillId="0" borderId="0" xfId="1" applyFont="1" applyBorder="1" applyAlignment="1" applyProtection="1">
      <protection locked="0"/>
    </xf>
    <xf numFmtId="3" fontId="7" fillId="0" borderId="0" xfId="1" applyFont="1" applyBorder="1" applyAlignment="1"/>
    <xf numFmtId="3" fontId="8" fillId="0" borderId="4" xfId="1" applyFont="1" applyFill="1" applyBorder="1" applyAlignment="1"/>
    <xf numFmtId="3" fontId="17" fillId="0" borderId="3" xfId="1" applyFont="1" applyFill="1" applyBorder="1"/>
    <xf numFmtId="4" fontId="17" fillId="0" borderId="0" xfId="0" applyNumberFormat="1" applyFont="1" applyFill="1"/>
    <xf numFmtId="4" fontId="0" fillId="0" borderId="12" xfId="0" applyNumberFormat="1" applyFill="1" applyBorder="1"/>
    <xf numFmtId="4" fontId="17" fillId="0" borderId="29" xfId="0" applyNumberFormat="1" applyFont="1" applyFill="1" applyBorder="1" applyAlignment="1">
      <alignment horizontal="center"/>
    </xf>
    <xf numFmtId="4" fontId="18" fillId="0" borderId="18" xfId="0" applyNumberFormat="1" applyFont="1" applyBorder="1" applyAlignment="1" applyProtection="1">
      <alignment horizontal="center"/>
      <protection locked="0"/>
    </xf>
    <xf numFmtId="3" fontId="0" fillId="0" borderId="21" xfId="1" applyFont="1" applyFill="1" applyBorder="1" applyProtection="1">
      <protection locked="0"/>
    </xf>
    <xf numFmtId="4" fontId="0" fillId="0" borderId="21" xfId="0" applyNumberFormat="1" applyFill="1" applyBorder="1"/>
    <xf numFmtId="4" fontId="8" fillId="0" borderId="0" xfId="0" applyNumberFormat="1" applyFont="1" applyFill="1" applyBorder="1"/>
    <xf numFmtId="4" fontId="7" fillId="0" borderId="4" xfId="0" applyNumberFormat="1" applyFont="1" applyFill="1" applyBorder="1" applyAlignment="1">
      <alignment horizontal="center"/>
    </xf>
    <xf numFmtId="3" fontId="17" fillId="0" borderId="0" xfId="1" applyFont="1" applyAlignment="1" applyProtection="1">
      <alignment horizontal="center"/>
      <protection locked="0"/>
    </xf>
    <xf numFmtId="3" fontId="1" fillId="0" borderId="0" xfId="1" applyFont="1" applyFill="1" applyAlignment="1" applyProtection="1">
      <alignment horizontal="center"/>
      <protection locked="0"/>
    </xf>
    <xf numFmtId="4" fontId="17" fillId="0" borderId="23" xfId="0" applyNumberFormat="1" applyFont="1" applyBorder="1" applyAlignment="1">
      <alignment horizontal="center"/>
    </xf>
    <xf numFmtId="4" fontId="17" fillId="0" borderId="0" xfId="0" applyNumberFormat="1" applyFont="1" applyAlignment="1">
      <alignment horizontal="center"/>
    </xf>
    <xf numFmtId="3" fontId="17" fillId="0" borderId="0" xfId="1" applyFont="1" applyFill="1" applyAlignment="1" applyProtection="1">
      <alignment horizontal="center"/>
      <protection locked="0"/>
    </xf>
    <xf numFmtId="4" fontId="17" fillId="0" borderId="17" xfId="0" applyNumberFormat="1" applyFont="1" applyBorder="1" applyAlignment="1">
      <alignment horizontal="center"/>
    </xf>
    <xf numFmtId="4" fontId="17" fillId="0" borderId="11" xfId="0" applyNumberFormat="1" applyFont="1" applyBorder="1" applyAlignment="1">
      <alignment horizontal="center"/>
    </xf>
    <xf numFmtId="4" fontId="18" fillId="0" borderId="4" xfId="0" applyNumberFormat="1" applyFont="1" applyFill="1" applyBorder="1" applyAlignment="1">
      <alignment horizontal="center"/>
    </xf>
    <xf numFmtId="3" fontId="7" fillId="0" borderId="4" xfId="1" applyFont="1" applyFill="1" applyBorder="1" applyAlignment="1">
      <alignment horizontal="center"/>
    </xf>
    <xf numFmtId="3" fontId="7" fillId="0" borderId="25" xfId="1" applyFont="1" applyFill="1" applyBorder="1" applyAlignment="1">
      <alignment horizontal="center"/>
    </xf>
    <xf numFmtId="4" fontId="7" fillId="0" borderId="25" xfId="0" applyNumberFormat="1" applyFont="1" applyFill="1" applyBorder="1" applyAlignment="1">
      <alignment horizontal="center"/>
    </xf>
    <xf numFmtId="4" fontId="17" fillId="0" borderId="30" xfId="0" applyNumberFormat="1" applyFont="1" applyFill="1" applyBorder="1" applyAlignment="1">
      <alignment horizontal="center"/>
    </xf>
    <xf numFmtId="4" fontId="7" fillId="0" borderId="30" xfId="0" applyNumberFormat="1" applyFont="1" applyFill="1" applyBorder="1" applyAlignment="1">
      <alignment horizontal="center"/>
    </xf>
    <xf numFmtId="40" fontId="17" fillId="0" borderId="0" xfId="1" applyNumberFormat="1" applyFont="1" applyBorder="1" applyProtection="1">
      <protection locked="0"/>
    </xf>
    <xf numFmtId="40" fontId="0" fillId="0" borderId="0" xfId="0" applyNumberFormat="1"/>
    <xf numFmtId="40" fontId="17" fillId="0" borderId="0" xfId="0" applyNumberFormat="1" applyFont="1" applyFill="1"/>
    <xf numFmtId="40" fontId="17" fillId="0" borderId="0" xfId="0" applyNumberFormat="1" applyFont="1"/>
    <xf numFmtId="4" fontId="17" fillId="5" borderId="0" xfId="1" applyNumberFormat="1" applyFont="1" applyFill="1" applyProtection="1">
      <protection locked="0"/>
    </xf>
    <xf numFmtId="4" fontId="17" fillId="6" borderId="0" xfId="1" applyNumberFormat="1" applyFont="1" applyFill="1" applyProtection="1">
      <protection locked="0"/>
    </xf>
    <xf numFmtId="40" fontId="17" fillId="5" borderId="12" xfId="0" applyNumberFormat="1" applyFont="1" applyFill="1" applyBorder="1" applyProtection="1">
      <protection locked="0"/>
    </xf>
    <xf numFmtId="40" fontId="17" fillId="6" borderId="12" xfId="1" applyNumberFormat="1" applyFont="1" applyFill="1" applyBorder="1" applyProtection="1">
      <protection locked="0"/>
    </xf>
    <xf numFmtId="9" fontId="17" fillId="0" borderId="31" xfId="5" applyFont="1" applyBorder="1" applyProtection="1">
      <protection locked="0"/>
    </xf>
    <xf numFmtId="9" fontId="17" fillId="0" borderId="32" xfId="5" applyFont="1" applyBorder="1" applyProtection="1">
      <protection locked="0"/>
    </xf>
    <xf numFmtId="9" fontId="17" fillId="0" borderId="33" xfId="5" applyFont="1" applyBorder="1" applyProtection="1">
      <protection locked="0"/>
    </xf>
    <xf numFmtId="14" fontId="13" fillId="0" borderId="0" xfId="0" applyNumberFormat="1" applyFont="1" applyAlignment="1" applyProtection="1">
      <alignment horizontal="left"/>
      <protection locked="0"/>
    </xf>
    <xf numFmtId="3" fontId="0" fillId="0" borderId="0" xfId="0" applyNumberFormat="1" applyFont="1" applyFill="1" applyAlignment="1">
      <alignment horizontal="center"/>
    </xf>
    <xf numFmtId="40" fontId="17" fillId="0" borderId="0" xfId="1" applyNumberFormat="1" applyFont="1" applyFill="1" applyProtection="1">
      <protection locked="0"/>
    </xf>
    <xf numFmtId="4" fontId="7" fillId="0" borderId="0" xfId="0" applyNumberFormat="1" applyFont="1" applyFill="1" applyBorder="1" applyProtection="1">
      <protection locked="0"/>
    </xf>
    <xf numFmtId="3" fontId="0" fillId="0" borderId="0" xfId="0" applyNumberFormat="1" applyFont="1" applyAlignment="1" applyProtection="1">
      <alignment horizontal="center"/>
      <protection locked="0"/>
    </xf>
    <xf numFmtId="3" fontId="0" fillId="0" borderId="0" xfId="0" applyNumberFormat="1" applyAlignment="1">
      <alignment horizontal="center"/>
    </xf>
    <xf numFmtId="3" fontId="0" fillId="0" borderId="34" xfId="0" applyNumberFormat="1" applyBorder="1" applyProtection="1">
      <protection locked="0"/>
    </xf>
    <xf numFmtId="3" fontId="0" fillId="0" borderId="35" xfId="0" applyNumberFormat="1" applyBorder="1" applyProtection="1">
      <protection locked="0"/>
    </xf>
    <xf numFmtId="4" fontId="0" fillId="0" borderId="35" xfId="0" applyNumberFormat="1" applyBorder="1"/>
    <xf numFmtId="3" fontId="0" fillId="0" borderId="36" xfId="1" applyFont="1" applyBorder="1"/>
    <xf numFmtId="4" fontId="7" fillId="0" borderId="15" xfId="0" applyNumberFormat="1" applyFont="1" applyFill="1" applyBorder="1" applyAlignment="1">
      <alignment horizontal="center"/>
    </xf>
    <xf numFmtId="4" fontId="17" fillId="0" borderId="0" xfId="0" applyNumberFormat="1" applyFont="1" applyBorder="1" applyAlignment="1" applyProtection="1">
      <alignment horizontal="center"/>
      <protection locked="0"/>
    </xf>
    <xf numFmtId="4" fontId="7" fillId="0" borderId="0" xfId="0" applyNumberFormat="1" applyFont="1" applyBorder="1" applyAlignment="1" applyProtection="1">
      <alignment horizontal="center"/>
      <protection locked="0"/>
    </xf>
    <xf numFmtId="4" fontId="17" fillId="0" borderId="0" xfId="0" applyNumberFormat="1" applyFont="1" applyFill="1" applyAlignment="1" applyProtection="1">
      <alignment horizontal="center"/>
      <protection locked="0"/>
    </xf>
    <xf numFmtId="4" fontId="7" fillId="0" borderId="7" xfId="0" applyNumberFormat="1" applyFont="1" applyFill="1" applyBorder="1" applyAlignment="1" applyProtection="1">
      <alignment horizontal="center"/>
      <protection locked="0"/>
    </xf>
    <xf numFmtId="3" fontId="0" fillId="0" borderId="21" xfId="1" applyFont="1" applyBorder="1"/>
    <xf numFmtId="3" fontId="0" fillId="0" borderId="0" xfId="1" applyFont="1" applyFill="1" applyBorder="1" applyAlignment="1" applyProtection="1">
      <protection locked="0"/>
    </xf>
    <xf numFmtId="0" fontId="23" fillId="0" borderId="0" xfId="0" applyFont="1" applyBorder="1"/>
    <xf numFmtId="0" fontId="24" fillId="0" borderId="0" xfId="0" applyFont="1"/>
    <xf numFmtId="4" fontId="24" fillId="0" borderId="0" xfId="0" applyNumberFormat="1" applyFont="1" applyBorder="1"/>
    <xf numFmtId="4" fontId="24" fillId="0" borderId="0" xfId="0" applyNumberFormat="1" applyFont="1"/>
    <xf numFmtId="4" fontId="24" fillId="0" borderId="0" xfId="0" applyNumberFormat="1" applyFont="1" applyProtection="1">
      <protection locked="0"/>
    </xf>
    <xf numFmtId="0" fontId="0" fillId="0" borderId="0" xfId="0" applyFont="1" applyBorder="1"/>
    <xf numFmtId="0" fontId="0" fillId="0" borderId="0" xfId="0" applyFont="1" applyFill="1" applyBorder="1"/>
    <xf numFmtId="4" fontId="23" fillId="0" borderId="0" xfId="0" applyNumberFormat="1" applyFont="1" applyBorder="1" applyProtection="1">
      <protection locked="0"/>
    </xf>
    <xf numFmtId="4" fontId="0" fillId="0" borderId="0" xfId="0" applyNumberFormat="1" applyFont="1" applyBorder="1"/>
    <xf numFmtId="4" fontId="0" fillId="0" borderId="0" xfId="0" applyNumberFormat="1" applyFont="1" applyFill="1" applyBorder="1"/>
    <xf numFmtId="0" fontId="26" fillId="0" borderId="37" xfId="0" applyFont="1" applyBorder="1" applyAlignment="1">
      <alignment horizontal="center"/>
    </xf>
    <xf numFmtId="38" fontId="0" fillId="0" borderId="0" xfId="0" applyNumberFormat="1" applyFill="1" applyProtection="1">
      <protection locked="0"/>
    </xf>
    <xf numFmtId="38" fontId="0" fillId="0" borderId="0" xfId="0" applyNumberFormat="1" applyProtection="1">
      <protection locked="0"/>
    </xf>
    <xf numFmtId="37" fontId="0" fillId="0" borderId="0" xfId="3" applyNumberFormat="1" applyFont="1" applyAlignment="1">
      <alignment horizontal="right"/>
    </xf>
    <xf numFmtId="6" fontId="0" fillId="0" borderId="0" xfId="0" applyNumberFormat="1" applyProtection="1">
      <protection locked="0"/>
    </xf>
    <xf numFmtId="4" fontId="0" fillId="0" borderId="0" xfId="0" applyNumberFormat="1" applyAlignment="1">
      <alignment horizontal="right"/>
    </xf>
    <xf numFmtId="4" fontId="13" fillId="0" borderId="0" xfId="0" applyNumberFormat="1" applyFont="1"/>
    <xf numFmtId="4" fontId="12" fillId="0" borderId="4" xfId="0" applyNumberFormat="1" applyFont="1" applyFill="1" applyBorder="1" applyAlignment="1">
      <alignment horizontal="center"/>
    </xf>
    <xf numFmtId="4" fontId="12" fillId="0" borderId="38" xfId="0" applyNumberFormat="1" applyFont="1" applyFill="1" applyBorder="1" applyAlignment="1">
      <alignment horizontal="center"/>
    </xf>
    <xf numFmtId="0" fontId="0" fillId="0" borderId="18" xfId="0" applyFont="1" applyBorder="1"/>
    <xf numFmtId="3" fontId="12" fillId="0" borderId="1" xfId="0" applyNumberFormat="1" applyFont="1" applyFill="1" applyBorder="1" applyAlignment="1">
      <alignment horizontal="center"/>
    </xf>
    <xf numFmtId="3" fontId="0" fillId="0" borderId="7" xfId="0" applyNumberFormat="1" applyFill="1" applyBorder="1" applyAlignment="1">
      <alignment horizontal="center"/>
    </xf>
    <xf numFmtId="0" fontId="27" fillId="0" borderId="0" xfId="0" applyFont="1" applyBorder="1"/>
    <xf numFmtId="0" fontId="28" fillId="0" borderId="0" xfId="0" applyFont="1"/>
    <xf numFmtId="0" fontId="28" fillId="0" borderId="0" xfId="0" applyFont="1" applyBorder="1"/>
    <xf numFmtId="168" fontId="0" fillId="0" borderId="0" xfId="0" applyNumberFormat="1"/>
    <xf numFmtId="3" fontId="0" fillId="0" borderId="1" xfId="1" applyFont="1" applyFill="1" applyBorder="1"/>
    <xf numFmtId="3" fontId="0" fillId="0" borderId="0" xfId="1" applyFont="1" applyFill="1" applyBorder="1" applyProtection="1"/>
    <xf numFmtId="0" fontId="0" fillId="0" borderId="0" xfId="0" applyFill="1" applyBorder="1"/>
    <xf numFmtId="9" fontId="0" fillId="0" borderId="0" xfId="1" applyNumberFormat="1" applyFont="1" applyFill="1" applyBorder="1" applyProtection="1"/>
    <xf numFmtId="3" fontId="4" fillId="0" borderId="0" xfId="1" applyFont="1" applyFill="1" applyBorder="1" applyProtection="1"/>
    <xf numFmtId="4" fontId="0" fillId="0" borderId="0" xfId="0" applyNumberFormat="1" applyFill="1" applyBorder="1" applyAlignment="1" applyProtection="1">
      <alignment horizontal="right"/>
      <protection locked="0"/>
    </xf>
    <xf numFmtId="167" fontId="13" fillId="0" borderId="0" xfId="0" applyNumberFormat="1" applyFont="1" applyFill="1" applyBorder="1" applyAlignment="1">
      <alignment horizontal="left"/>
    </xf>
    <xf numFmtId="4" fontId="0" fillId="0" borderId="0" xfId="0" applyNumberFormat="1" applyBorder="1" applyAlignment="1">
      <alignment horizontal="left"/>
    </xf>
    <xf numFmtId="0" fontId="0" fillId="0" borderId="0" xfId="0" applyNumberFormat="1" applyBorder="1" applyAlignment="1">
      <alignment horizontal="left"/>
    </xf>
    <xf numFmtId="38" fontId="0" fillId="0" borderId="0" xfId="0" applyNumberFormat="1" applyBorder="1" applyProtection="1">
      <protection locked="0"/>
    </xf>
    <xf numFmtId="38" fontId="0" fillId="0" borderId="0" xfId="1" applyNumberFormat="1" applyFont="1" applyBorder="1" applyProtection="1">
      <protection locked="0"/>
    </xf>
    <xf numFmtId="38" fontId="0" fillId="0" borderId="0" xfId="3" applyNumberFormat="1" applyFont="1"/>
    <xf numFmtId="6" fontId="0" fillId="0" borderId="0" xfId="0" applyNumberFormat="1" applyBorder="1"/>
    <xf numFmtId="14" fontId="13" fillId="0" borderId="0" xfId="0" applyNumberFormat="1" applyFont="1" applyFill="1" applyBorder="1" applyAlignment="1">
      <alignment horizontal="left"/>
    </xf>
    <xf numFmtId="38" fontId="0" fillId="4" borderId="0" xfId="1" applyNumberFormat="1" applyFont="1" applyFill="1" applyProtection="1">
      <protection locked="0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38" fontId="0" fillId="0" borderId="12" xfId="1" applyNumberFormat="1" applyFont="1" applyBorder="1" applyProtection="1">
      <protection locked="0"/>
    </xf>
    <xf numFmtId="38" fontId="0" fillId="0" borderId="12" xfId="1" applyNumberFormat="1" applyFont="1" applyFill="1" applyBorder="1" applyProtection="1">
      <protection locked="0"/>
    </xf>
    <xf numFmtId="40" fontId="17" fillId="0" borderId="0" xfId="1" applyNumberFormat="1" applyFont="1" applyFill="1" applyBorder="1" applyProtection="1">
      <protection locked="0"/>
    </xf>
    <xf numFmtId="3" fontId="17" fillId="0" borderId="0" xfId="1" applyFont="1" applyBorder="1"/>
    <xf numFmtId="9" fontId="17" fillId="0" borderId="0" xfId="5" applyFont="1" applyBorder="1" applyProtection="1">
      <protection locked="0"/>
    </xf>
    <xf numFmtId="3" fontId="0" fillId="0" borderId="36" xfId="0" applyNumberFormat="1" applyBorder="1" applyProtection="1">
      <protection locked="0"/>
    </xf>
    <xf numFmtId="3" fontId="17" fillId="0" borderId="0" xfId="0" applyNumberFormat="1" applyFont="1"/>
    <xf numFmtId="4" fontId="17" fillId="0" borderId="0" xfId="0" applyNumberFormat="1" applyFont="1"/>
    <xf numFmtId="3" fontId="0" fillId="0" borderId="12" xfId="1" applyNumberFormat="1" applyFont="1" applyFill="1" applyBorder="1" applyProtection="1">
      <protection locked="0"/>
    </xf>
    <xf numFmtId="38" fontId="17" fillId="0" borderId="12" xfId="1" applyNumberFormat="1" applyFont="1" applyBorder="1"/>
    <xf numFmtId="3" fontId="17" fillId="4" borderId="0" xfId="0" applyNumberFormat="1" applyFont="1" applyFill="1"/>
    <xf numFmtId="3" fontId="1" fillId="3" borderId="0" xfId="1" applyFont="1" applyFill="1" applyBorder="1"/>
    <xf numFmtId="3" fontId="22" fillId="3" borderId="0" xfId="1" applyFont="1" applyFill="1" applyBorder="1"/>
    <xf numFmtId="3" fontId="17" fillId="0" borderId="0" xfId="0" applyNumberFormat="1" applyFont="1" applyFill="1" applyAlignment="1">
      <alignment horizontal="center"/>
    </xf>
    <xf numFmtId="4" fontId="31" fillId="0" borderId="0" xfId="0" applyNumberFormat="1" applyFont="1" applyBorder="1"/>
    <xf numFmtId="3" fontId="12" fillId="0" borderId="0" xfId="1" applyFont="1" applyFill="1" applyBorder="1" applyProtection="1"/>
    <xf numFmtId="3" fontId="0" fillId="0" borderId="0" xfId="1" applyNumberFormat="1" applyFont="1" applyFill="1" applyBorder="1" applyProtection="1">
      <protection locked="0"/>
    </xf>
    <xf numFmtId="38" fontId="0" fillId="0" borderId="39" xfId="1" applyNumberFormat="1" applyFont="1" applyFill="1" applyBorder="1" applyProtection="1">
      <protection locked="0"/>
    </xf>
    <xf numFmtId="3" fontId="17" fillId="0" borderId="0" xfId="1" applyNumberFormat="1" applyFont="1" applyFill="1" applyBorder="1" applyProtection="1">
      <protection locked="0"/>
    </xf>
    <xf numFmtId="38" fontId="0" fillId="0" borderId="12" xfId="0" applyNumberFormat="1" applyBorder="1"/>
    <xf numFmtId="38" fontId="0" fillId="0" borderId="0" xfId="0" applyNumberFormat="1" applyFill="1"/>
    <xf numFmtId="3" fontId="30" fillId="0" borderId="0" xfId="1" applyFont="1" applyProtection="1">
      <protection locked="0"/>
    </xf>
    <xf numFmtId="169" fontId="32" fillId="0" borderId="0" xfId="1" applyNumberFormat="1" applyFont="1" applyFill="1"/>
    <xf numFmtId="0" fontId="0" fillId="0" borderId="0" xfId="0" applyFill="1" applyAlignment="1" applyProtection="1">
      <alignment horizontal="center"/>
      <protection locked="0"/>
    </xf>
    <xf numFmtId="3" fontId="22" fillId="3" borderId="0" xfId="0" applyNumberFormat="1" applyFont="1" applyFill="1"/>
    <xf numFmtId="4" fontId="25" fillId="0" borderId="0" xfId="0" applyNumberFormat="1" applyFont="1" applyBorder="1"/>
    <xf numFmtId="0" fontId="33" fillId="0" borderId="0" xfId="0" applyFont="1" applyAlignment="1">
      <alignment horizontal="right"/>
    </xf>
    <xf numFmtId="4" fontId="26" fillId="0" borderId="15" xfId="0" applyNumberFormat="1" applyFont="1" applyBorder="1" applyAlignment="1">
      <alignment horizontal="center"/>
    </xf>
    <xf numFmtId="0" fontId="25" fillId="0" borderId="0" xfId="0" applyFont="1" applyAlignment="1">
      <alignment horizontal="right"/>
    </xf>
    <xf numFmtId="4" fontId="25" fillId="0" borderId="0" xfId="0" applyNumberFormat="1" applyFont="1" applyAlignment="1" applyProtection="1">
      <alignment horizontal="right"/>
      <protection locked="0"/>
    </xf>
    <xf numFmtId="4" fontId="26" fillId="0" borderId="15" xfId="0" applyNumberFormat="1" applyFont="1" applyBorder="1" applyAlignment="1" applyProtection="1">
      <alignment horizontal="center"/>
      <protection locked="0"/>
    </xf>
    <xf numFmtId="4" fontId="25" fillId="0" borderId="0" xfId="0" applyNumberFormat="1" applyFont="1" applyFill="1" applyBorder="1"/>
    <xf numFmtId="0" fontId="33" fillId="0" borderId="0" xfId="0" applyFont="1" applyFill="1" applyAlignment="1">
      <alignment horizontal="right"/>
    </xf>
    <xf numFmtId="0" fontId="26" fillId="0" borderId="37" xfId="0" applyFont="1" applyFill="1" applyBorder="1" applyAlignment="1">
      <alignment horizontal="center"/>
    </xf>
    <xf numFmtId="4" fontId="33" fillId="0" borderId="0" xfId="0" applyNumberFormat="1" applyFont="1" applyFill="1" applyAlignment="1">
      <alignment horizontal="right"/>
    </xf>
    <xf numFmtId="4" fontId="26" fillId="0" borderId="15" xfId="0" applyNumberFormat="1" applyFont="1" applyFill="1" applyBorder="1" applyAlignment="1">
      <alignment horizontal="center"/>
    </xf>
    <xf numFmtId="3" fontId="0" fillId="0" borderId="12" xfId="0" applyNumberFormat="1" applyFill="1" applyBorder="1"/>
    <xf numFmtId="3" fontId="17" fillId="0" borderId="3" xfId="1" applyNumberFormat="1" applyFont="1" applyFill="1" applyBorder="1"/>
    <xf numFmtId="40" fontId="17" fillId="0" borderId="40" xfId="5" applyNumberFormat="1" applyFont="1" applyBorder="1" applyProtection="1">
      <protection locked="0"/>
    </xf>
    <xf numFmtId="3" fontId="1" fillId="4" borderId="16" xfId="1" applyFont="1" applyFill="1" applyBorder="1"/>
    <xf numFmtId="3" fontId="1" fillId="4" borderId="20" xfId="1" applyFont="1" applyFill="1" applyBorder="1"/>
    <xf numFmtId="40" fontId="17" fillId="0" borderId="12" xfId="5" applyNumberFormat="1" applyFont="1" applyBorder="1" applyProtection="1">
      <protection locked="0"/>
    </xf>
    <xf numFmtId="4" fontId="7" fillId="0" borderId="29" xfId="0" applyNumberFormat="1" applyFont="1" applyBorder="1" applyAlignment="1">
      <alignment horizontal="center"/>
    </xf>
    <xf numFmtId="40" fontId="17" fillId="0" borderId="41" xfId="5" applyNumberFormat="1" applyFont="1" applyBorder="1" applyProtection="1">
      <protection locked="0"/>
    </xf>
    <xf numFmtId="40" fontId="17" fillId="0" borderId="42" xfId="5" applyNumberFormat="1" applyFont="1" applyBorder="1" applyProtection="1">
      <protection locked="0"/>
    </xf>
    <xf numFmtId="4" fontId="7" fillId="0" borderId="29" xfId="0" applyNumberFormat="1" applyFont="1" applyBorder="1" applyAlignment="1"/>
    <xf numFmtId="4" fontId="18" fillId="0" borderId="18" xfId="0" applyNumberFormat="1" applyFont="1" applyBorder="1" applyAlignment="1" applyProtection="1">
      <protection locked="0"/>
    </xf>
    <xf numFmtId="49" fontId="0" fillId="0" borderId="28" xfId="0" applyNumberFormat="1" applyFill="1" applyBorder="1" applyAlignment="1" applyProtection="1">
      <alignment horizontal="center"/>
      <protection locked="0"/>
    </xf>
    <xf numFmtId="49" fontId="0" fillId="3" borderId="28" xfId="0" applyNumberFormat="1" applyFill="1" applyBorder="1" applyAlignment="1" applyProtection="1">
      <alignment horizontal="center"/>
      <protection locked="0"/>
    </xf>
    <xf numFmtId="49" fontId="0" fillId="0" borderId="28" xfId="0" applyNumberFormat="1" applyBorder="1" applyAlignment="1" applyProtection="1">
      <alignment horizontal="center"/>
      <protection locked="0"/>
    </xf>
    <xf numFmtId="49" fontId="0" fillId="0" borderId="43" xfId="0" applyNumberFormat="1" applyBorder="1" applyAlignment="1">
      <alignment horizontal="center"/>
    </xf>
    <xf numFmtId="4" fontId="7" fillId="0" borderId="44" xfId="0" applyNumberFormat="1" applyFont="1" applyBorder="1" applyAlignment="1">
      <alignment horizontal="center"/>
    </xf>
    <xf numFmtId="4" fontId="18" fillId="0" borderId="45" xfId="0" applyNumberFormat="1" applyFont="1" applyBorder="1" applyAlignment="1" applyProtection="1">
      <alignment horizontal="center"/>
      <protection locked="0"/>
    </xf>
    <xf numFmtId="4" fontId="18" fillId="0" borderId="22" xfId="0" applyNumberFormat="1" applyFont="1" applyBorder="1" applyAlignment="1" applyProtection="1">
      <alignment horizontal="center"/>
      <protection locked="0"/>
    </xf>
    <xf numFmtId="3" fontId="0" fillId="0" borderId="26" xfId="0" applyNumberFormat="1" applyBorder="1" applyProtection="1">
      <protection locked="0"/>
    </xf>
    <xf numFmtId="4" fontId="0" fillId="0" borderId="26" xfId="0" applyNumberFormat="1" applyBorder="1"/>
    <xf numFmtId="38" fontId="0" fillId="0" borderId="36" xfId="0" applyNumberFormat="1" applyBorder="1"/>
    <xf numFmtId="4" fontId="0" fillId="0" borderId="35" xfId="0" applyNumberFormat="1" applyFill="1" applyBorder="1"/>
    <xf numFmtId="4" fontId="0" fillId="0" borderId="36" xfId="0" applyNumberFormat="1" applyFill="1" applyBorder="1"/>
    <xf numFmtId="3" fontId="0" fillId="0" borderId="46" xfId="0" applyNumberFormat="1" applyBorder="1" applyProtection="1">
      <protection locked="0"/>
    </xf>
    <xf numFmtId="3" fontId="0" fillId="0" borderId="47" xfId="0" applyNumberFormat="1" applyBorder="1" applyProtection="1">
      <protection locked="0"/>
    </xf>
    <xf numFmtId="4" fontId="7" fillId="0" borderId="11" xfId="0" applyNumberFormat="1" applyFont="1" applyFill="1" applyBorder="1" applyAlignment="1">
      <alignment horizontal="center"/>
    </xf>
    <xf numFmtId="4" fontId="0" fillId="0" borderId="47" xfId="0" applyNumberFormat="1" applyBorder="1"/>
    <xf numFmtId="3" fontId="0" fillId="0" borderId="48" xfId="1" applyFont="1" applyBorder="1"/>
    <xf numFmtId="38" fontId="0" fillId="0" borderId="35" xfId="1" applyNumberFormat="1" applyFont="1" applyBorder="1"/>
    <xf numFmtId="38" fontId="0" fillId="0" borderId="46" xfId="1" applyNumberFormat="1" applyFont="1" applyBorder="1"/>
    <xf numFmtId="38" fontId="0" fillId="0" borderId="47" xfId="1" applyNumberFormat="1" applyFont="1" applyBorder="1"/>
    <xf numFmtId="3" fontId="0" fillId="0" borderId="49" xfId="0" applyNumberFormat="1" applyBorder="1" applyProtection="1">
      <protection locked="0"/>
    </xf>
    <xf numFmtId="3" fontId="0" fillId="0" borderId="19" xfId="0" applyNumberFormat="1" applyBorder="1" applyProtection="1">
      <protection locked="0"/>
    </xf>
    <xf numFmtId="4" fontId="17" fillId="0" borderId="11" xfId="0" applyNumberFormat="1" applyFont="1" applyFill="1" applyBorder="1" applyAlignment="1">
      <alignment horizontal="center"/>
    </xf>
    <xf numFmtId="3" fontId="1" fillId="3" borderId="10" xfId="1" applyFont="1" applyFill="1" applyBorder="1" applyProtection="1">
      <protection locked="0"/>
    </xf>
    <xf numFmtId="9" fontId="17" fillId="3" borderId="10" xfId="5" applyFont="1" applyFill="1" applyBorder="1" applyProtection="1">
      <protection locked="0"/>
    </xf>
    <xf numFmtId="9" fontId="17" fillId="3" borderId="29" xfId="5" applyFont="1" applyFill="1" applyBorder="1" applyProtection="1">
      <protection locked="0"/>
    </xf>
    <xf numFmtId="4" fontId="1" fillId="0" borderId="0" xfId="0" applyNumberFormat="1" applyFont="1" applyBorder="1"/>
    <xf numFmtId="3" fontId="0" fillId="0" borderId="0" xfId="1" applyNumberFormat="1" applyFont="1" applyBorder="1" applyProtection="1">
      <protection locked="0"/>
    </xf>
    <xf numFmtId="4" fontId="0" fillId="0" borderId="9" xfId="0" applyNumberFormat="1" applyFont="1" applyBorder="1" applyAlignment="1">
      <alignment horizontal="center"/>
    </xf>
    <xf numFmtId="4" fontId="17" fillId="0" borderId="44" xfId="0" applyNumberFormat="1" applyFont="1" applyBorder="1" applyAlignment="1" applyProtection="1">
      <alignment horizontal="center"/>
      <protection locked="0"/>
    </xf>
    <xf numFmtId="4" fontId="17" fillId="0" borderId="39" xfId="0" applyNumberFormat="1" applyFont="1" applyBorder="1" applyAlignment="1">
      <alignment horizontal="center"/>
    </xf>
    <xf numFmtId="4" fontId="7" fillId="0" borderId="51" xfId="0" applyNumberFormat="1" applyFont="1" applyBorder="1" applyAlignment="1">
      <alignment horizontal="center"/>
    </xf>
    <xf numFmtId="4" fontId="7" fillId="0" borderId="42" xfId="0" applyNumberFormat="1" applyFont="1" applyFill="1" applyBorder="1" applyAlignment="1">
      <alignment horizontal="center"/>
    </xf>
    <xf numFmtId="4" fontId="17" fillId="0" borderId="39" xfId="0" applyNumberFormat="1" applyFont="1" applyFill="1" applyBorder="1" applyAlignment="1">
      <alignment horizontal="center"/>
    </xf>
    <xf numFmtId="4" fontId="17" fillId="0" borderId="51" xfId="0" applyNumberFormat="1" applyFont="1" applyFill="1" applyBorder="1" applyAlignment="1">
      <alignment horizontal="center"/>
    </xf>
    <xf numFmtId="4" fontId="17" fillId="0" borderId="42" xfId="0" applyNumberFormat="1" applyFont="1" applyFill="1" applyBorder="1" applyAlignment="1">
      <alignment horizontal="center"/>
    </xf>
    <xf numFmtId="9" fontId="17" fillId="0" borderId="21" xfId="5" applyNumberFormat="1" applyFont="1" applyFill="1" applyBorder="1" applyProtection="1">
      <protection locked="0"/>
    </xf>
    <xf numFmtId="40" fontId="17" fillId="7" borderId="31" xfId="5" applyNumberFormat="1" applyFont="1" applyFill="1" applyBorder="1" applyProtection="1">
      <protection locked="0"/>
    </xf>
    <xf numFmtId="40" fontId="17" fillId="7" borderId="32" xfId="5" applyNumberFormat="1" applyFont="1" applyFill="1" applyBorder="1" applyProtection="1">
      <protection locked="0"/>
    </xf>
    <xf numFmtId="40" fontId="17" fillId="7" borderId="33" xfId="5" applyNumberFormat="1" applyFont="1" applyFill="1" applyBorder="1" applyProtection="1">
      <protection locked="0"/>
    </xf>
    <xf numFmtId="9" fontId="17" fillId="0" borderId="31" xfId="5" applyFont="1" applyBorder="1" applyProtection="1"/>
    <xf numFmtId="9" fontId="17" fillId="0" borderId="32" xfId="5" applyFont="1" applyBorder="1" applyProtection="1"/>
    <xf numFmtId="9" fontId="17" fillId="0" borderId="33" xfId="5" applyFont="1" applyBorder="1" applyProtection="1"/>
    <xf numFmtId="40" fontId="17" fillId="0" borderId="52" xfId="5" applyNumberFormat="1" applyFont="1" applyBorder="1" applyProtection="1">
      <protection locked="0"/>
    </xf>
    <xf numFmtId="3" fontId="17" fillId="5" borderId="0" xfId="0" applyNumberFormat="1" applyFont="1" applyFill="1"/>
    <xf numFmtId="4" fontId="14" fillId="5" borderId="0" xfId="0" applyNumberFormat="1" applyFont="1" applyFill="1"/>
    <xf numFmtId="9" fontId="17" fillId="5" borderId="0" xfId="5" applyFont="1" applyFill="1" applyBorder="1" applyProtection="1">
      <protection locked="0"/>
    </xf>
    <xf numFmtId="3" fontId="0" fillId="0" borderId="53" xfId="0" applyNumberFormat="1" applyBorder="1" applyProtection="1">
      <protection locked="0"/>
    </xf>
    <xf numFmtId="4" fontId="17" fillId="0" borderId="34" xfId="0" applyNumberFormat="1" applyFont="1" applyBorder="1" applyProtection="1">
      <protection locked="0"/>
    </xf>
    <xf numFmtId="4" fontId="17" fillId="0" borderId="35" xfId="0" applyNumberFormat="1" applyFont="1" applyBorder="1" applyProtection="1">
      <protection locked="0"/>
    </xf>
    <xf numFmtId="4" fontId="17" fillId="0" borderId="36" xfId="0" applyNumberFormat="1" applyFont="1" applyBorder="1" applyProtection="1">
      <protection locked="0"/>
    </xf>
    <xf numFmtId="3" fontId="0" fillId="0" borderId="54" xfId="1" applyFont="1" applyBorder="1"/>
    <xf numFmtId="4" fontId="17" fillId="0" borderId="55" xfId="0" applyNumberFormat="1" applyFont="1" applyBorder="1" applyProtection="1">
      <protection locked="0"/>
    </xf>
    <xf numFmtId="4" fontId="17" fillId="0" borderId="56" xfId="0" applyNumberFormat="1" applyFont="1" applyBorder="1" applyProtection="1">
      <protection locked="0"/>
    </xf>
    <xf numFmtId="38" fontId="0" fillId="0" borderId="26" xfId="1" applyNumberFormat="1" applyFont="1" applyBorder="1"/>
    <xf numFmtId="4" fontId="0" fillId="0" borderId="26" xfId="0" applyNumberFormat="1" applyFill="1" applyBorder="1"/>
    <xf numFmtId="4" fontId="0" fillId="0" borderId="54" xfId="0" applyNumberFormat="1" applyFill="1" applyBorder="1"/>
    <xf numFmtId="4" fontId="17" fillId="0" borderId="34" xfId="1" applyNumberFormat="1" applyFont="1" applyFill="1" applyBorder="1" applyProtection="1">
      <protection locked="0"/>
    </xf>
    <xf numFmtId="4" fontId="17" fillId="0" borderId="35" xfId="1" applyNumberFormat="1" applyFont="1" applyFill="1" applyBorder="1" applyProtection="1">
      <protection locked="0"/>
    </xf>
    <xf numFmtId="4" fontId="17" fillId="0" borderId="36" xfId="1" applyNumberFormat="1" applyFont="1" applyFill="1" applyBorder="1" applyProtection="1">
      <protection locked="0"/>
    </xf>
    <xf numFmtId="40" fontId="17" fillId="0" borderId="31" xfId="5" applyNumberFormat="1" applyFont="1" applyBorder="1" applyProtection="1">
      <protection locked="0"/>
    </xf>
    <xf numFmtId="4" fontId="17" fillId="0" borderId="55" xfId="1" applyNumberFormat="1" applyFont="1" applyFill="1" applyBorder="1" applyProtection="1">
      <protection locked="0"/>
    </xf>
    <xf numFmtId="40" fontId="17" fillId="0" borderId="57" xfId="5" applyNumberFormat="1" applyFont="1" applyBorder="1" applyProtection="1">
      <protection locked="0"/>
    </xf>
    <xf numFmtId="4" fontId="17" fillId="0" borderId="56" xfId="1" applyNumberFormat="1" applyFont="1" applyFill="1" applyBorder="1" applyProtection="1">
      <protection locked="0"/>
    </xf>
    <xf numFmtId="40" fontId="17" fillId="0" borderId="58" xfId="5" applyNumberFormat="1" applyFont="1" applyBorder="1" applyProtection="1">
      <protection locked="0"/>
    </xf>
    <xf numFmtId="4" fontId="17" fillId="0" borderId="59" xfId="1" applyNumberFormat="1" applyFont="1" applyFill="1" applyBorder="1" applyProtection="1">
      <protection locked="0"/>
    </xf>
    <xf numFmtId="40" fontId="17" fillId="7" borderId="29" xfId="5" applyNumberFormat="1" applyFont="1" applyFill="1" applyBorder="1" applyProtection="1">
      <protection locked="0"/>
    </xf>
    <xf numFmtId="38" fontId="0" fillId="0" borderId="54" xfId="0" applyNumberFormat="1" applyBorder="1"/>
    <xf numFmtId="38" fontId="0" fillId="0" borderId="12" xfId="0" applyNumberFormat="1" applyBorder="1" applyProtection="1">
      <protection locked="0"/>
    </xf>
    <xf numFmtId="38" fontId="0" fillId="0" borderId="12" xfId="0" applyNumberFormat="1" applyFill="1" applyBorder="1" applyProtection="1">
      <protection locked="0"/>
    </xf>
    <xf numFmtId="38" fontId="17" fillId="0" borderId="0" xfId="1" applyNumberFormat="1" applyFont="1" applyBorder="1" applyProtection="1">
      <protection locked="0"/>
    </xf>
    <xf numFmtId="38" fontId="17" fillId="0" borderId="0" xfId="1" applyNumberFormat="1" applyFont="1" applyProtection="1">
      <protection locked="0"/>
    </xf>
    <xf numFmtId="38" fontId="17" fillId="0" borderId="0" xfId="0" applyNumberFormat="1" applyFont="1" applyFill="1"/>
    <xf numFmtId="38" fontId="0" fillId="0" borderId="0" xfId="1" applyNumberFormat="1" applyFont="1" applyAlignment="1" applyProtection="1"/>
    <xf numFmtId="38" fontId="0" fillId="0" borderId="0" xfId="1" applyNumberFormat="1" applyFont="1" applyFill="1" applyBorder="1" applyAlignment="1" applyProtection="1"/>
    <xf numFmtId="38" fontId="17" fillId="0" borderId="13" xfId="0" applyNumberFormat="1" applyFont="1" applyFill="1" applyBorder="1"/>
    <xf numFmtId="38" fontId="0" fillId="0" borderId="55" xfId="0" applyNumberFormat="1" applyBorder="1" applyProtection="1">
      <protection locked="0"/>
    </xf>
    <xf numFmtId="38" fontId="0" fillId="0" borderId="60" xfId="0" applyNumberFormat="1" applyBorder="1" applyProtection="1">
      <protection locked="0"/>
    </xf>
    <xf numFmtId="38" fontId="0" fillId="0" borderId="35" xfId="0" applyNumberFormat="1" applyBorder="1" applyProtection="1">
      <protection locked="0"/>
    </xf>
    <xf numFmtId="38" fontId="0" fillId="0" borderId="26" xfId="0" applyNumberFormat="1" applyBorder="1" applyProtection="1">
      <protection locked="0"/>
    </xf>
    <xf numFmtId="38" fontId="0" fillId="0" borderId="35" xfId="0" applyNumberFormat="1" applyBorder="1"/>
    <xf numFmtId="38" fontId="0" fillId="0" borderId="26" xfId="0" applyNumberFormat="1" applyBorder="1"/>
    <xf numFmtId="38" fontId="0" fillId="0" borderId="34" xfId="0" applyNumberFormat="1" applyBorder="1" applyProtection="1">
      <protection locked="0"/>
    </xf>
    <xf numFmtId="38" fontId="0" fillId="0" borderId="53" xfId="0" applyNumberFormat="1" applyBorder="1" applyProtection="1">
      <protection locked="0"/>
    </xf>
    <xf numFmtId="38" fontId="0" fillId="0" borderId="36" xfId="0" applyNumberFormat="1" applyBorder="1" applyProtection="1">
      <protection locked="0"/>
    </xf>
    <xf numFmtId="38" fontId="0" fillId="0" borderId="54" xfId="0" applyNumberFormat="1" applyBorder="1" applyProtection="1">
      <protection locked="0"/>
    </xf>
    <xf numFmtId="38" fontId="0" fillId="3" borderId="12" xfId="0" applyNumberFormat="1" applyFill="1" applyBorder="1" applyProtection="1">
      <protection locked="0"/>
    </xf>
    <xf numFmtId="38" fontId="17" fillId="0" borderId="12" xfId="0" applyNumberFormat="1" applyFont="1" applyBorder="1" applyProtection="1">
      <protection locked="0"/>
    </xf>
    <xf numFmtId="38" fontId="0" fillId="3" borderId="12" xfId="0" applyNumberFormat="1" applyFill="1" applyBorder="1"/>
    <xf numFmtId="38" fontId="17" fillId="0" borderId="12" xfId="0" applyNumberFormat="1" applyFont="1" applyBorder="1"/>
    <xf numFmtId="38" fontId="17" fillId="0" borderId="0" xfId="1" applyNumberFormat="1" applyFont="1" applyFill="1" applyBorder="1" applyProtection="1">
      <protection locked="0"/>
    </xf>
    <xf numFmtId="38" fontId="0" fillId="0" borderId="50" xfId="0" applyNumberFormat="1" applyBorder="1" applyProtection="1">
      <protection locked="0"/>
    </xf>
    <xf numFmtId="38" fontId="0" fillId="0" borderId="28" xfId="0" applyNumberFormat="1" applyBorder="1" applyProtection="1">
      <protection locked="0"/>
    </xf>
    <xf numFmtId="38" fontId="0" fillId="0" borderId="43" xfId="0" applyNumberFormat="1" applyBorder="1"/>
    <xf numFmtId="38" fontId="0" fillId="0" borderId="0" xfId="0" applyNumberFormat="1" applyFill="1" applyBorder="1"/>
    <xf numFmtId="38" fontId="17" fillId="0" borderId="13" xfId="0" applyNumberFormat="1" applyFont="1" applyFill="1" applyBorder="1" applyProtection="1">
      <protection locked="0"/>
    </xf>
    <xf numFmtId="38" fontId="17" fillId="0" borderId="0" xfId="0" applyNumberFormat="1" applyFont="1" applyFill="1" applyBorder="1" applyProtection="1">
      <protection locked="0"/>
    </xf>
    <xf numFmtId="38" fontId="0" fillId="0" borderId="0" xfId="0" applyNumberFormat="1" applyFont="1"/>
    <xf numFmtId="38" fontId="1" fillId="0" borderId="12" xfId="1" applyNumberFormat="1" applyFont="1" applyFill="1" applyBorder="1" applyProtection="1">
      <protection locked="0"/>
    </xf>
    <xf numFmtId="38" fontId="14" fillId="0" borderId="39" xfId="0" applyNumberFormat="1" applyFont="1" applyFill="1" applyBorder="1"/>
    <xf numFmtId="38" fontId="17" fillId="0" borderId="13" xfId="1" applyNumberFormat="1" applyFont="1" applyFill="1" applyBorder="1"/>
    <xf numFmtId="38" fontId="17" fillId="0" borderId="0" xfId="1" applyNumberFormat="1" applyFont="1" applyFill="1" applyBorder="1"/>
    <xf numFmtId="38" fontId="17" fillId="0" borderId="3" xfId="1" applyNumberFormat="1" applyFont="1" applyFill="1" applyBorder="1" applyProtection="1">
      <protection locked="0"/>
    </xf>
    <xf numFmtId="38" fontId="1" fillId="0" borderId="0" xfId="1" applyNumberFormat="1" applyFont="1" applyProtection="1">
      <protection locked="0"/>
    </xf>
    <xf numFmtId="38" fontId="1" fillId="0" borderId="0" xfId="1" applyNumberFormat="1" applyFont="1"/>
    <xf numFmtId="38" fontId="17" fillId="7" borderId="9" xfId="1" applyNumberFormat="1" applyFont="1" applyFill="1" applyBorder="1" applyProtection="1">
      <protection locked="0"/>
    </xf>
    <xf numFmtId="38" fontId="14" fillId="3" borderId="11" xfId="1" applyNumberFormat="1" applyFont="1" applyFill="1" applyBorder="1" applyProtection="1">
      <protection locked="0"/>
    </xf>
    <xf numFmtId="38" fontId="14" fillId="4" borderId="11" xfId="1" applyNumberFormat="1" applyFont="1" applyFill="1" applyBorder="1" applyProtection="1">
      <protection locked="0"/>
    </xf>
    <xf numFmtId="38" fontId="14" fillId="0" borderId="47" xfId="1" applyNumberFormat="1" applyFont="1" applyBorder="1" applyProtection="1">
      <protection locked="0"/>
    </xf>
    <xf numFmtId="38" fontId="14" fillId="3" borderId="11" xfId="0" applyNumberFormat="1" applyFont="1" applyFill="1" applyBorder="1"/>
    <xf numFmtId="38" fontId="14" fillId="0" borderId="26" xfId="1" applyNumberFormat="1" applyFont="1" applyBorder="1" applyProtection="1">
      <protection locked="0"/>
    </xf>
    <xf numFmtId="38" fontId="17" fillId="0" borderId="47" xfId="1" applyNumberFormat="1" applyFont="1" applyBorder="1" applyProtection="1">
      <protection locked="0"/>
    </xf>
    <xf numFmtId="38" fontId="17" fillId="0" borderId="26" xfId="1" applyNumberFormat="1" applyFont="1" applyBorder="1" applyProtection="1">
      <protection locked="0"/>
    </xf>
    <xf numFmtId="38" fontId="14" fillId="0" borderId="48" xfId="1" applyNumberFormat="1" applyFont="1" applyBorder="1" applyProtection="1">
      <protection locked="0"/>
    </xf>
    <xf numFmtId="38" fontId="17" fillId="0" borderId="54" xfId="1" applyNumberFormat="1" applyFont="1" applyBorder="1" applyProtection="1">
      <protection locked="0"/>
    </xf>
    <xf numFmtId="38" fontId="17" fillId="0" borderId="61" xfId="1" applyNumberFormat="1" applyFont="1" applyFill="1" applyBorder="1"/>
    <xf numFmtId="38" fontId="17" fillId="0" borderId="16" xfId="1" applyNumberFormat="1" applyFont="1" applyFill="1" applyBorder="1"/>
    <xf numFmtId="38" fontId="1" fillId="3" borderId="10" xfId="1" applyNumberFormat="1" applyFont="1" applyFill="1" applyBorder="1" applyProtection="1">
      <protection locked="0"/>
    </xf>
    <xf numFmtId="38" fontId="1" fillId="0" borderId="35" xfId="1" applyNumberFormat="1" applyFont="1" applyFill="1" applyBorder="1" applyProtection="1">
      <protection locked="0"/>
    </xf>
    <xf numFmtId="38" fontId="1" fillId="3" borderId="0" xfId="1" applyNumberFormat="1" applyFont="1" applyFill="1" applyBorder="1" applyProtection="1">
      <protection locked="0"/>
    </xf>
    <xf numFmtId="38" fontId="17" fillId="4" borderId="11" xfId="1" applyNumberFormat="1" applyFont="1" applyFill="1" applyBorder="1" applyProtection="1">
      <protection locked="0"/>
    </xf>
    <xf numFmtId="38" fontId="17" fillId="8" borderId="46" xfId="1" applyNumberFormat="1" applyFont="1" applyFill="1" applyBorder="1" applyProtection="1">
      <protection locked="0"/>
    </xf>
    <xf numFmtId="38" fontId="1" fillId="3" borderId="11" xfId="1" applyNumberFormat="1" applyFont="1" applyFill="1" applyBorder="1" applyProtection="1">
      <protection locked="0"/>
    </xf>
    <xf numFmtId="38" fontId="1" fillId="4" borderId="11" xfId="1" applyNumberFormat="1" applyFont="1" applyFill="1" applyBorder="1" applyProtection="1">
      <protection locked="0"/>
    </xf>
    <xf numFmtId="38" fontId="1" fillId="0" borderId="35" xfId="1" applyNumberFormat="1" applyFont="1" applyBorder="1" applyProtection="1">
      <protection locked="0"/>
    </xf>
    <xf numFmtId="38" fontId="1" fillId="0" borderId="26" xfId="1" applyNumberFormat="1" applyFont="1" applyBorder="1" applyProtection="1">
      <protection locked="0"/>
    </xf>
    <xf numFmtId="38" fontId="1" fillId="0" borderId="36" xfId="1" applyNumberFormat="1" applyFont="1" applyBorder="1" applyProtection="1">
      <protection locked="0"/>
    </xf>
    <xf numFmtId="38" fontId="1" fillId="0" borderId="54" xfId="1" applyNumberFormat="1" applyFont="1" applyBorder="1" applyProtection="1">
      <protection locked="0"/>
    </xf>
    <xf numFmtId="3" fontId="0" fillId="0" borderId="35" xfId="0" applyNumberFormat="1" applyBorder="1"/>
    <xf numFmtId="3" fontId="0" fillId="0" borderId="26" xfId="0" applyNumberFormat="1" applyBorder="1"/>
    <xf numFmtId="3" fontId="0" fillId="0" borderId="0" xfId="0" applyNumberFormat="1" applyFont="1" applyFill="1" applyBorder="1" applyAlignment="1">
      <alignment horizontal="center"/>
    </xf>
    <xf numFmtId="38" fontId="0" fillId="0" borderId="12" xfId="0" applyNumberFormat="1" applyFill="1" applyBorder="1"/>
    <xf numFmtId="40" fontId="18" fillId="0" borderId="12" xfId="5" applyNumberFormat="1" applyFont="1" applyBorder="1" applyProtection="1">
      <protection locked="0"/>
    </xf>
    <xf numFmtId="3" fontId="17" fillId="0" borderId="0" xfId="1" applyFont="1" applyFill="1" applyAlignment="1" applyProtection="1">
      <alignment horizontal="left"/>
      <protection locked="0"/>
    </xf>
    <xf numFmtId="0" fontId="36" fillId="0" borderId="0" xfId="0" applyNumberFormat="1" applyFont="1" applyBorder="1"/>
    <xf numFmtId="38" fontId="0" fillId="6" borderId="0" xfId="1" applyNumberFormat="1" applyFont="1" applyFill="1" applyProtection="1">
      <protection locked="0"/>
    </xf>
    <xf numFmtId="38" fontId="0" fillId="6" borderId="0" xfId="1" applyNumberFormat="1" applyFont="1" applyFill="1"/>
    <xf numFmtId="38" fontId="0" fillId="6" borderId="0" xfId="1" applyNumberFormat="1" applyFont="1" applyFill="1" applyBorder="1"/>
    <xf numFmtId="0" fontId="0" fillId="0" borderId="0" xfId="0" applyNumberFormat="1" applyFont="1" applyBorder="1" applyAlignment="1">
      <alignment horizontal="center"/>
    </xf>
    <xf numFmtId="5" fontId="0" fillId="0" borderId="0" xfId="3" applyFont="1" applyFill="1" applyProtection="1">
      <protection locked="0"/>
    </xf>
    <xf numFmtId="0" fontId="0" fillId="0" borderId="0" xfId="0" applyFont="1" applyAlignment="1">
      <alignment horizontal="right"/>
    </xf>
    <xf numFmtId="6" fontId="10" fillId="0" borderId="0" xfId="0" applyNumberFormat="1" applyFont="1" applyProtection="1">
      <protection locked="0"/>
    </xf>
    <xf numFmtId="6" fontId="10" fillId="0" borderId="0" xfId="3" applyNumberFormat="1" applyFont="1" applyProtection="1"/>
    <xf numFmtId="0" fontId="14" fillId="0" borderId="0" xfId="0" applyNumberFormat="1" applyFont="1" applyBorder="1" applyAlignment="1" applyProtection="1">
      <protection locked="0"/>
    </xf>
    <xf numFmtId="38" fontId="0" fillId="0" borderId="26" xfId="1" applyNumberFormat="1" applyFont="1" applyFill="1" applyBorder="1" applyProtection="1">
      <protection locked="0"/>
    </xf>
    <xf numFmtId="4" fontId="0" fillId="0" borderId="0" xfId="0" applyNumberFormat="1" applyAlignment="1" applyProtection="1">
      <alignment horizontal="right"/>
      <protection locked="0"/>
    </xf>
    <xf numFmtId="0" fontId="40" fillId="0" borderId="0" xfId="0" applyFont="1"/>
    <xf numFmtId="0" fontId="1" fillId="0" borderId="0" xfId="0" applyFont="1"/>
    <xf numFmtId="0" fontId="22" fillId="3" borderId="21" xfId="0" applyFont="1" applyFill="1" applyBorder="1" applyAlignment="1">
      <alignment horizontal="center"/>
    </xf>
    <xf numFmtId="0" fontId="22" fillId="0" borderId="0" xfId="0" applyFont="1"/>
    <xf numFmtId="0" fontId="37" fillId="0" borderId="42" xfId="0" applyFont="1" applyBorder="1" applyAlignment="1">
      <alignment wrapText="1"/>
    </xf>
    <xf numFmtId="0" fontId="38" fillId="0" borderId="42" xfId="0" applyFont="1" applyBorder="1" applyAlignment="1">
      <alignment horizontal="center"/>
    </xf>
    <xf numFmtId="0" fontId="38" fillId="0" borderId="0" xfId="0" applyFont="1"/>
    <xf numFmtId="0" fontId="37" fillId="0" borderId="12" xfId="0" applyFont="1" applyBorder="1" applyAlignment="1">
      <alignment wrapText="1"/>
    </xf>
    <xf numFmtId="0" fontId="38" fillId="0" borderId="12" xfId="0" applyFont="1" applyBorder="1" applyAlignment="1">
      <alignment horizontal="center"/>
    </xf>
    <xf numFmtId="0" fontId="37" fillId="0" borderId="12" xfId="0" applyFont="1" applyFill="1" applyBorder="1" applyAlignment="1">
      <alignment wrapText="1"/>
    </xf>
    <xf numFmtId="0" fontId="38" fillId="0" borderId="12" xfId="0" applyFont="1" applyFill="1" applyBorder="1" applyAlignment="1">
      <alignment horizontal="center"/>
    </xf>
    <xf numFmtId="0" fontId="37" fillId="0" borderId="0" xfId="0" applyFont="1" applyBorder="1" applyAlignment="1">
      <alignment wrapText="1"/>
    </xf>
    <xf numFmtId="0" fontId="38" fillId="0" borderId="0" xfId="0" applyFont="1" applyBorder="1" applyAlignment="1">
      <alignment horizontal="center"/>
    </xf>
    <xf numFmtId="0" fontId="39" fillId="3" borderId="26" xfId="0" applyFont="1" applyFill="1" applyBorder="1" applyAlignment="1">
      <alignment wrapText="1"/>
    </xf>
    <xf numFmtId="0" fontId="40" fillId="3" borderId="21" xfId="0" applyFont="1" applyFill="1" applyBorder="1" applyAlignment="1">
      <alignment horizontal="center"/>
    </xf>
    <xf numFmtId="0" fontId="40" fillId="0" borderId="12" xfId="0" applyFont="1" applyBorder="1" applyAlignment="1">
      <alignment wrapText="1"/>
    </xf>
    <xf numFmtId="0" fontId="40" fillId="0" borderId="12" xfId="0" applyFont="1" applyBorder="1" applyAlignment="1">
      <alignment horizontal="center"/>
    </xf>
    <xf numFmtId="0" fontId="38" fillId="0" borderId="0" xfId="0" applyFont="1" applyBorder="1"/>
    <xf numFmtId="0" fontId="37" fillId="0" borderId="12" xfId="0" applyFont="1" applyBorder="1" applyAlignment="1">
      <alignment horizontal="left" wrapText="1"/>
    </xf>
    <xf numFmtId="0" fontId="22" fillId="0" borderId="44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2" fillId="0" borderId="12" xfId="0" applyFont="1" applyBorder="1" applyAlignment="1">
      <alignment wrapText="1"/>
    </xf>
    <xf numFmtId="0" fontId="22" fillId="0" borderId="2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7" fillId="3" borderId="26" xfId="0" applyFont="1" applyFill="1" applyBorder="1" applyAlignment="1">
      <alignment horizontal="left" wrapText="1"/>
    </xf>
    <xf numFmtId="0" fontId="7" fillId="3" borderId="26" xfId="0" applyFont="1" applyFill="1" applyBorder="1" applyAlignment="1">
      <alignment wrapText="1"/>
    </xf>
    <xf numFmtId="0" fontId="7" fillId="3" borderId="26" xfId="0" applyFont="1" applyFill="1" applyBorder="1" applyAlignment="1">
      <alignment horizontal="center" wrapText="1"/>
    </xf>
    <xf numFmtId="0" fontId="22" fillId="0" borderId="39" xfId="0" applyFont="1" applyBorder="1" applyAlignment="1">
      <alignment wrapText="1"/>
    </xf>
    <xf numFmtId="0" fontId="22" fillId="0" borderId="42" xfId="0" applyFont="1" applyBorder="1" applyAlignment="1">
      <alignment wrapText="1"/>
    </xf>
    <xf numFmtId="0" fontId="22" fillId="0" borderId="0" xfId="0" applyFont="1" applyAlignment="1">
      <alignment wrapText="1"/>
    </xf>
    <xf numFmtId="167" fontId="22" fillId="0" borderId="0" xfId="0" applyNumberFormat="1" applyFont="1" applyBorder="1" applyAlignment="1">
      <alignment horizontal="left" wrapText="1"/>
    </xf>
    <xf numFmtId="0" fontId="17" fillId="0" borderId="0" xfId="0" applyFont="1" applyAlignment="1">
      <alignment wrapText="1"/>
    </xf>
    <xf numFmtId="4" fontId="16" fillId="9" borderId="0" xfId="0" applyNumberFormat="1" applyFont="1" applyFill="1" applyAlignment="1">
      <alignment horizontal="left"/>
    </xf>
    <xf numFmtId="38" fontId="0" fillId="9" borderId="12" xfId="0" applyNumberFormat="1" applyFill="1" applyBorder="1" applyProtection="1">
      <protection locked="0"/>
    </xf>
    <xf numFmtId="3" fontId="1" fillId="10" borderId="19" xfId="1" applyFont="1" applyFill="1" applyBorder="1" applyProtection="1">
      <protection locked="0"/>
    </xf>
    <xf numFmtId="38" fontId="1" fillId="10" borderId="11" xfId="1" applyNumberFormat="1" applyFont="1" applyFill="1" applyBorder="1" applyProtection="1">
      <protection locked="0"/>
    </xf>
    <xf numFmtId="4" fontId="17" fillId="9" borderId="35" xfId="1" applyNumberFormat="1" applyFont="1" applyFill="1" applyBorder="1" applyProtection="1">
      <protection locked="0"/>
    </xf>
    <xf numFmtId="40" fontId="17" fillId="9" borderId="32" xfId="5" applyNumberFormat="1" applyFont="1" applyFill="1" applyBorder="1" applyProtection="1">
      <protection locked="0"/>
    </xf>
    <xf numFmtId="9" fontId="17" fillId="9" borderId="21" xfId="5" applyNumberFormat="1" applyFont="1" applyFill="1" applyBorder="1" applyProtection="1">
      <protection locked="0"/>
    </xf>
    <xf numFmtId="49" fontId="0" fillId="9" borderId="28" xfId="0" applyNumberFormat="1" applyFill="1" applyBorder="1" applyAlignment="1" applyProtection="1">
      <alignment horizontal="center"/>
      <protection locked="0"/>
    </xf>
    <xf numFmtId="38" fontId="17" fillId="10" borderId="13" xfId="1" applyNumberFormat="1" applyFont="1" applyFill="1" applyBorder="1"/>
    <xf numFmtId="38" fontId="17" fillId="10" borderId="3" xfId="1" applyNumberFormat="1" applyFont="1" applyFill="1" applyBorder="1" applyProtection="1">
      <protection locked="0"/>
    </xf>
    <xf numFmtId="49" fontId="21" fillId="0" borderId="0" xfId="0" applyNumberFormat="1" applyFont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2" fillId="0" borderId="0" xfId="0" applyFont="1" applyBorder="1" applyAlignment="1" applyProtection="1">
      <alignment horizontal="right"/>
      <protection locked="0"/>
    </xf>
    <xf numFmtId="3" fontId="0" fillId="0" borderId="0" xfId="0" applyNumberFormat="1" applyBorder="1" applyAlignment="1" applyProtection="1">
      <alignment horizontal="right"/>
      <protection locked="0"/>
    </xf>
    <xf numFmtId="3" fontId="17" fillId="0" borderId="0" xfId="0" applyNumberFormat="1" applyFont="1" applyBorder="1" applyAlignment="1" applyProtection="1">
      <alignment horizontal="right"/>
      <protection locked="0"/>
    </xf>
    <xf numFmtId="3" fontId="17" fillId="0" borderId="0" xfId="0" applyNumberFormat="1" applyFont="1" applyAlignment="1">
      <alignment horizontal="right" wrapText="1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49" fontId="2" fillId="12" borderId="37" xfId="0" applyNumberFormat="1" applyFont="1" applyFill="1" applyBorder="1" applyAlignment="1" applyProtection="1">
      <alignment horizontal="left"/>
      <protection locked="0"/>
    </xf>
    <xf numFmtId="4" fontId="2" fillId="0" borderId="0" xfId="0" applyNumberFormat="1" applyFont="1" applyBorder="1" applyAlignment="1">
      <alignment horizontal="right"/>
    </xf>
    <xf numFmtId="4" fontId="17" fillId="0" borderId="0" xfId="0" applyNumberFormat="1" applyFont="1" applyAlignment="1">
      <alignment horizontal="right"/>
    </xf>
    <xf numFmtId="4" fontId="17" fillId="0" borderId="0" xfId="0" applyNumberFormat="1" applyFont="1" applyFill="1" applyBorder="1" applyAlignment="1">
      <alignment horizontal="right"/>
    </xf>
    <xf numFmtId="4" fontId="17" fillId="0" borderId="0" xfId="0" applyNumberFormat="1" applyFont="1" applyBorder="1" applyAlignment="1">
      <alignment horizontal="right"/>
    </xf>
    <xf numFmtId="4" fontId="30" fillId="0" borderId="0" xfId="0" applyNumberFormat="1" applyFont="1" applyBorder="1"/>
    <xf numFmtId="0" fontId="0" fillId="0" borderId="0" xfId="0" quotePrefix="1" applyNumberFormat="1" applyBorder="1" applyAlignment="1">
      <alignment horizontal="left"/>
    </xf>
    <xf numFmtId="49" fontId="0" fillId="0" borderId="0" xfId="0" applyNumberFormat="1" applyBorder="1" applyProtection="1">
      <protection locked="0"/>
    </xf>
    <xf numFmtId="9" fontId="17" fillId="7" borderId="10" xfId="5" applyNumberFormat="1" applyFont="1" applyFill="1" applyBorder="1" applyProtection="1">
      <protection locked="0"/>
    </xf>
    <xf numFmtId="9" fontId="17" fillId="0" borderId="63" xfId="5" applyNumberFormat="1" applyFont="1" applyFill="1" applyBorder="1" applyProtection="1">
      <protection locked="0"/>
    </xf>
    <xf numFmtId="9" fontId="17" fillId="0" borderId="64" xfId="5" applyNumberFormat="1" applyFont="1" applyFill="1" applyBorder="1" applyProtection="1">
      <protection locked="0"/>
    </xf>
    <xf numFmtId="9" fontId="17" fillId="0" borderId="25" xfId="5" applyNumberFormat="1" applyFont="1" applyFill="1" applyBorder="1" applyProtection="1">
      <protection locked="0"/>
    </xf>
    <xf numFmtId="49" fontId="0" fillId="0" borderId="12" xfId="0" applyNumberFormat="1" applyFill="1" applyBorder="1" applyAlignment="1" applyProtection="1">
      <alignment horizontal="center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49" fontId="0" fillId="0" borderId="12" xfId="0" applyNumberFormat="1" applyBorder="1" applyAlignment="1" applyProtection="1">
      <alignment horizontal="center"/>
      <protection locked="0"/>
    </xf>
    <xf numFmtId="3" fontId="22" fillId="0" borderId="12" xfId="0" applyNumberFormat="1" applyFont="1" applyBorder="1" applyAlignment="1">
      <alignment horizontal="center"/>
    </xf>
    <xf numFmtId="38" fontId="22" fillId="0" borderId="12" xfId="0" applyNumberFormat="1" applyFont="1" applyBorder="1" applyAlignment="1">
      <alignment horizontal="center"/>
    </xf>
    <xf numFmtId="170" fontId="21" fillId="0" borderId="37" xfId="0" applyNumberFormat="1" applyFont="1" applyBorder="1" applyAlignment="1">
      <alignment horizontal="center"/>
    </xf>
    <xf numFmtId="10" fontId="0" fillId="0" borderId="0" xfId="0" applyNumberFormat="1" applyBorder="1"/>
    <xf numFmtId="9" fontId="0" fillId="0" borderId="0" xfId="0" applyNumberFormat="1" applyBorder="1"/>
    <xf numFmtId="4" fontId="7" fillId="0" borderId="0" xfId="0" applyNumberFormat="1" applyFont="1" applyBorder="1" applyAlignment="1">
      <alignment horizontal="right"/>
    </xf>
    <xf numFmtId="10" fontId="0" fillId="0" borderId="0" xfId="5" applyNumberFormat="1" applyFont="1"/>
    <xf numFmtId="10" fontId="0" fillId="0" borderId="0" xfId="0" applyNumberFormat="1" applyFont="1" applyProtection="1">
      <protection locked="0"/>
    </xf>
    <xf numFmtId="3" fontId="7" fillId="0" borderId="0" xfId="0" applyNumberFormat="1" applyFont="1" applyBorder="1"/>
    <xf numFmtId="4" fontId="0" fillId="0" borderId="37" xfId="0" applyNumberFormat="1" applyBorder="1"/>
    <xf numFmtId="38" fontId="0" fillId="0" borderId="35" xfId="1" applyNumberFormat="1" applyFont="1" applyFill="1" applyBorder="1" applyProtection="1">
      <protection locked="0"/>
    </xf>
    <xf numFmtId="3" fontId="0" fillId="0" borderId="34" xfId="1" applyFont="1" applyBorder="1"/>
    <xf numFmtId="3" fontId="0" fillId="0" borderId="53" xfId="1" applyFont="1" applyBorder="1"/>
    <xf numFmtId="3" fontId="0" fillId="0" borderId="35" xfId="1" applyFont="1" applyBorder="1"/>
    <xf numFmtId="3" fontId="0" fillId="0" borderId="26" xfId="1" applyFont="1" applyBorder="1"/>
    <xf numFmtId="3" fontId="12" fillId="0" borderId="3" xfId="1" applyFont="1" applyFill="1" applyBorder="1" applyAlignment="1" applyProtection="1"/>
    <xf numFmtId="0" fontId="42" fillId="0" borderId="12" xfId="0" applyFont="1" applyBorder="1" applyAlignment="1">
      <alignment wrapText="1"/>
    </xf>
    <xf numFmtId="0" fontId="22" fillId="9" borderId="12" xfId="0" applyFont="1" applyFill="1" applyBorder="1" applyAlignment="1">
      <alignment wrapText="1"/>
    </xf>
    <xf numFmtId="0" fontId="22" fillId="9" borderId="12" xfId="0" applyFont="1" applyFill="1" applyBorder="1" applyAlignment="1">
      <alignment horizontal="center"/>
    </xf>
    <xf numFmtId="0" fontId="43" fillId="0" borderId="0" xfId="0" applyFont="1" applyBorder="1"/>
    <xf numFmtId="0" fontId="23" fillId="0" borderId="0" xfId="0" applyFont="1" applyBorder="1" applyAlignment="1">
      <alignment vertical="center"/>
    </xf>
    <xf numFmtId="4" fontId="17" fillId="15" borderId="0" xfId="0" applyNumberFormat="1" applyFont="1" applyFill="1" applyBorder="1"/>
    <xf numFmtId="4" fontId="17" fillId="15" borderId="0" xfId="0" applyNumberFormat="1" applyFont="1" applyFill="1"/>
    <xf numFmtId="4" fontId="2" fillId="15" borderId="0" xfId="0" applyNumberFormat="1" applyFont="1" applyFill="1" applyBorder="1"/>
    <xf numFmtId="170" fontId="44" fillId="15" borderId="37" xfId="0" applyNumberFormat="1" applyFont="1" applyFill="1" applyBorder="1" applyAlignment="1">
      <alignment horizontal="center" vertical="center"/>
    </xf>
    <xf numFmtId="0" fontId="41" fillId="12" borderId="37" xfId="0" applyFont="1" applyFill="1" applyBorder="1" applyAlignment="1">
      <alignment horizontal="center" vertical="center"/>
    </xf>
    <xf numFmtId="170" fontId="41" fillId="12" borderId="37" xfId="0" applyNumberFormat="1" applyFont="1" applyFill="1" applyBorder="1" applyAlignment="1">
      <alignment horizontal="center" vertical="center"/>
    </xf>
    <xf numFmtId="0" fontId="41" fillId="15" borderId="37" xfId="0" applyFont="1" applyFill="1" applyBorder="1" applyAlignment="1" applyProtection="1">
      <alignment horizontal="center" vertical="center"/>
      <protection locked="0"/>
    </xf>
    <xf numFmtId="170" fontId="41" fillId="15" borderId="37" xfId="0" applyNumberFormat="1" applyFont="1" applyFill="1" applyBorder="1" applyAlignment="1" applyProtection="1">
      <alignment horizontal="center" vertical="center"/>
      <protection locked="0"/>
    </xf>
    <xf numFmtId="0" fontId="45" fillId="15" borderId="37" xfId="0" applyFont="1" applyFill="1" applyBorder="1" applyAlignment="1">
      <alignment horizontal="center" vertical="center"/>
    </xf>
    <xf numFmtId="170" fontId="45" fillId="15" borderId="37" xfId="0" applyNumberFormat="1" applyFont="1" applyFill="1" applyBorder="1" applyAlignment="1">
      <alignment horizontal="center" vertical="center"/>
    </xf>
    <xf numFmtId="3" fontId="17" fillId="0" borderId="0" xfId="0" applyNumberFormat="1" applyFont="1" applyAlignment="1">
      <alignment vertical="center" wrapText="1"/>
    </xf>
    <xf numFmtId="9" fontId="17" fillId="0" borderId="0" xfId="5" applyFont="1" applyFill="1"/>
    <xf numFmtId="4" fontId="30" fillId="0" borderId="0" xfId="0" applyNumberFormat="1" applyFont="1" applyFill="1"/>
    <xf numFmtId="3" fontId="17" fillId="0" borderId="0" xfId="1" applyFont="1" applyFill="1"/>
    <xf numFmtId="3" fontId="46" fillId="0" borderId="0" xfId="1" applyFont="1" applyProtection="1">
      <protection locked="0"/>
    </xf>
    <xf numFmtId="4" fontId="46" fillId="0" borderId="0" xfId="0" applyNumberFormat="1" applyFont="1"/>
    <xf numFmtId="4" fontId="14" fillId="0" borderId="0" xfId="0" applyNumberFormat="1" applyFont="1" applyFill="1"/>
    <xf numFmtId="165" fontId="17" fillId="0" borderId="0" xfId="1" applyNumberFormat="1" applyFont="1" applyProtection="1"/>
    <xf numFmtId="38" fontId="17" fillId="14" borderId="0" xfId="0" applyNumberFormat="1" applyFont="1" applyFill="1"/>
    <xf numFmtId="3" fontId="48" fillId="0" borderId="0" xfId="1" applyFont="1" applyProtection="1">
      <protection locked="0"/>
    </xf>
    <xf numFmtId="3" fontId="48" fillId="0" borderId="0" xfId="1" applyFont="1" applyAlignment="1" applyProtection="1">
      <alignment horizontal="center"/>
      <protection locked="0"/>
    </xf>
    <xf numFmtId="3" fontId="48" fillId="0" borderId="0" xfId="1" applyFont="1" applyAlignment="1">
      <alignment horizontal="center"/>
    </xf>
    <xf numFmtId="3" fontId="48" fillId="0" borderId="0" xfId="1" applyFont="1" applyFill="1"/>
    <xf numFmtId="3" fontId="49" fillId="0" borderId="66" xfId="1" applyFont="1" applyFill="1" applyBorder="1" applyAlignment="1" applyProtection="1">
      <alignment horizontal="right"/>
      <protection locked="0"/>
    </xf>
    <xf numFmtId="3" fontId="49" fillId="0" borderId="0" xfId="1" applyFont="1" applyFill="1"/>
    <xf numFmtId="0" fontId="14" fillId="0" borderId="0" xfId="0" applyNumberFormat="1" applyFont="1" applyBorder="1" applyAlignment="1" applyProtection="1">
      <alignment horizontal="center" vertical="center"/>
      <protection locked="0"/>
    </xf>
    <xf numFmtId="4" fontId="47" fillId="0" borderId="0" xfId="0" applyNumberFormat="1" applyFont="1" applyBorder="1"/>
    <xf numFmtId="0" fontId="26" fillId="0" borderId="0" xfId="0" applyFont="1" applyBorder="1" applyAlignment="1">
      <alignment horizontal="center"/>
    </xf>
    <xf numFmtId="4" fontId="26" fillId="0" borderId="0" xfId="0" applyNumberFormat="1" applyFont="1" applyBorder="1" applyAlignment="1">
      <alignment horizontal="center"/>
    </xf>
    <xf numFmtId="0" fontId="12" fillId="0" borderId="0" xfId="0" applyFont="1"/>
    <xf numFmtId="0" fontId="27" fillId="0" borderId="0" xfId="0" applyNumberFormat="1" applyFont="1" applyBorder="1" applyAlignment="1">
      <alignment horizontal="center"/>
    </xf>
    <xf numFmtId="0" fontId="14" fillId="0" borderId="0" xfId="0" applyNumberFormat="1" applyFont="1" applyBorder="1" applyAlignment="1">
      <alignment horizontal="center" vertical="center"/>
    </xf>
    <xf numFmtId="0" fontId="14" fillId="0" borderId="0" xfId="0" applyNumberFormat="1" applyFont="1" applyBorder="1" applyAlignment="1" applyProtection="1">
      <alignment horizontal="center"/>
      <protection locked="0"/>
    </xf>
    <xf numFmtId="0" fontId="7" fillId="0" borderId="0" xfId="0" applyNumberFormat="1" applyFont="1" applyBorder="1" applyAlignment="1" applyProtection="1">
      <alignment horizontal="center" vertical="center"/>
      <protection locked="0"/>
    </xf>
    <xf numFmtId="3" fontId="17" fillId="0" borderId="67" xfId="1" applyFont="1" applyFill="1" applyBorder="1"/>
    <xf numFmtId="3" fontId="17" fillId="0" borderId="68" xfId="1" applyFont="1" applyFill="1" applyBorder="1"/>
    <xf numFmtId="3" fontId="0" fillId="0" borderId="12" xfId="1" applyNumberFormat="1" applyFont="1" applyBorder="1" applyProtection="1">
      <protection locked="0"/>
    </xf>
    <xf numFmtId="3" fontId="0" fillId="0" borderId="12" xfId="1" applyNumberFormat="1" applyFont="1" applyBorder="1" applyAlignment="1" applyProtection="1">
      <protection locked="0"/>
    </xf>
    <xf numFmtId="3" fontId="1" fillId="0" borderId="0" xfId="7" applyFont="1" applyAlignment="1">
      <alignment horizontal="left"/>
    </xf>
    <xf numFmtId="4" fontId="25" fillId="0" borderId="0" xfId="0" applyNumberFormat="1" applyFont="1" applyBorder="1" applyAlignment="1">
      <alignment horizontal="left"/>
    </xf>
    <xf numFmtId="0" fontId="44" fillId="15" borderId="37" xfId="0" applyFont="1" applyFill="1" applyBorder="1" applyAlignment="1">
      <alignment horizontal="left" vertical="center"/>
    </xf>
    <xf numFmtId="0" fontId="44" fillId="15" borderId="37" xfId="0" applyNumberFormat="1" applyFont="1" applyFill="1" applyBorder="1" applyAlignment="1">
      <alignment horizontal="left" vertical="center"/>
    </xf>
    <xf numFmtId="0" fontId="1" fillId="0" borderId="0" xfId="0" applyNumberFormat="1" applyFont="1" applyBorder="1" applyProtection="1">
      <protection locked="0"/>
    </xf>
    <xf numFmtId="0" fontId="1" fillId="0" borderId="0" xfId="0" applyNumberFormat="1" applyFont="1" applyFill="1" applyBorder="1" applyProtection="1"/>
    <xf numFmtId="3" fontId="1" fillId="0" borderId="0" xfId="0" applyNumberFormat="1" applyFont="1" applyBorder="1" applyProtection="1">
      <protection locked="0"/>
    </xf>
    <xf numFmtId="0" fontId="50" fillId="0" borderId="0" xfId="0" applyFont="1" applyBorder="1"/>
    <xf numFmtId="0" fontId="2" fillId="0" borderId="0" xfId="0" applyFont="1" applyBorder="1"/>
    <xf numFmtId="0" fontId="12" fillId="0" borderId="0" xfId="0" applyFont="1" applyBorder="1"/>
    <xf numFmtId="0" fontId="50" fillId="0" borderId="0" xfId="0" applyFont="1"/>
    <xf numFmtId="0" fontId="2" fillId="0" borderId="0" xfId="0" applyFont="1"/>
    <xf numFmtId="4" fontId="7" fillId="0" borderId="0" xfId="0" applyNumberFormat="1" applyFont="1"/>
    <xf numFmtId="3" fontId="7" fillId="0" borderId="0" xfId="0" applyNumberFormat="1" applyFont="1" applyFill="1" applyAlignment="1">
      <alignment horizontal="center"/>
    </xf>
    <xf numFmtId="3" fontId="0" fillId="0" borderId="0" xfId="7" applyFont="1" applyFill="1" applyBorder="1"/>
    <xf numFmtId="3" fontId="1" fillId="0" borderId="0" xfId="7" applyFont="1" applyFill="1" applyBorder="1"/>
    <xf numFmtId="3" fontId="7" fillId="0" borderId="1" xfId="7" applyFont="1" applyFill="1" applyBorder="1"/>
    <xf numFmtId="0" fontId="1" fillId="0" borderId="0" xfId="0" applyFont="1" applyBorder="1" applyProtection="1">
      <protection locked="0"/>
    </xf>
    <xf numFmtId="4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center" wrapText="1"/>
    </xf>
    <xf numFmtId="0" fontId="53" fillId="0" borderId="0" xfId="0" applyFont="1"/>
    <xf numFmtId="0" fontId="54" fillId="0" borderId="0" xfId="0" applyFont="1"/>
    <xf numFmtId="0" fontId="53" fillId="0" borderId="0" xfId="0" applyFont="1" applyBorder="1"/>
    <xf numFmtId="4" fontId="53" fillId="0" borderId="0" xfId="0" applyNumberFormat="1" applyFont="1"/>
    <xf numFmtId="4" fontId="54" fillId="0" borderId="0" xfId="0" applyNumberFormat="1" applyFont="1"/>
    <xf numFmtId="4" fontId="53" fillId="0" borderId="0" xfId="0" applyNumberFormat="1" applyFont="1" applyProtection="1">
      <protection locked="0"/>
    </xf>
    <xf numFmtId="0" fontId="55" fillId="0" borderId="0" xfId="0" applyFont="1" applyBorder="1" applyAlignment="1">
      <alignment vertical="center"/>
    </xf>
    <xf numFmtId="0" fontId="56" fillId="0" borderId="0" xfId="0" applyFont="1"/>
    <xf numFmtId="0" fontId="53" fillId="15" borderId="37" xfId="0" applyFont="1" applyFill="1" applyBorder="1" applyAlignment="1">
      <alignment horizontal="center" vertical="center"/>
    </xf>
    <xf numFmtId="4" fontId="55" fillId="0" borderId="0" xfId="0" applyNumberFormat="1" applyFont="1" applyBorder="1" applyProtection="1">
      <protection locked="0"/>
    </xf>
    <xf numFmtId="4" fontId="56" fillId="0" borderId="0" xfId="0" applyNumberFormat="1" applyFont="1"/>
    <xf numFmtId="170" fontId="53" fillId="15" borderId="37" xfId="0" applyNumberFormat="1" applyFont="1" applyFill="1" applyBorder="1" applyAlignment="1">
      <alignment horizontal="center" vertical="center"/>
    </xf>
    <xf numFmtId="3" fontId="54" fillId="0" borderId="0" xfId="0" applyNumberFormat="1" applyFont="1" applyBorder="1" applyAlignment="1" applyProtection="1">
      <alignment horizontal="right"/>
      <protection locked="0"/>
    </xf>
    <xf numFmtId="4" fontId="54" fillId="15" borderId="0" xfId="0" applyNumberFormat="1" applyFont="1" applyFill="1"/>
    <xf numFmtId="4" fontId="54" fillId="0" borderId="0" xfId="0" applyNumberFormat="1" applyFont="1" applyBorder="1"/>
    <xf numFmtId="4" fontId="53" fillId="0" borderId="0" xfId="0" applyNumberFormat="1" applyFont="1" applyBorder="1"/>
    <xf numFmtId="9" fontId="53" fillId="0" borderId="0" xfId="5" applyFont="1" applyBorder="1"/>
    <xf numFmtId="9" fontId="53" fillId="0" borderId="0" xfId="5" applyFont="1"/>
    <xf numFmtId="0" fontId="53" fillId="0" borderId="0" xfId="4" applyFont="1" applyAlignment="1" applyProtection="1">
      <alignment horizontal="left"/>
    </xf>
    <xf numFmtId="18" fontId="53" fillId="0" borderId="0" xfId="0" applyNumberFormat="1" applyFont="1" applyProtection="1">
      <protection locked="0"/>
    </xf>
    <xf numFmtId="4" fontId="53" fillId="15" borderId="0" xfId="0" applyNumberFormat="1" applyFont="1" applyFill="1" applyProtection="1">
      <protection locked="0"/>
    </xf>
    <xf numFmtId="15" fontId="53" fillId="0" borderId="0" xfId="0" applyNumberFormat="1" applyFont="1"/>
    <xf numFmtId="0" fontId="53" fillId="0" borderId="0" xfId="0" applyFont="1" applyBorder="1" applyProtection="1">
      <protection locked="0"/>
    </xf>
    <xf numFmtId="0" fontId="53" fillId="0" borderId="0" xfId="0" applyFont="1" applyProtection="1">
      <protection locked="0"/>
    </xf>
    <xf numFmtId="0" fontId="53" fillId="0" borderId="0" xfId="0" applyFont="1" applyAlignment="1">
      <alignment horizontal="right"/>
    </xf>
    <xf numFmtId="0" fontId="53" fillId="0" borderId="0" xfId="0" applyFont="1" applyAlignment="1" applyProtection="1">
      <alignment horizontal="right"/>
      <protection locked="0"/>
    </xf>
    <xf numFmtId="49" fontId="53" fillId="0" borderId="0" xfId="0" applyNumberFormat="1" applyFont="1"/>
    <xf numFmtId="3" fontId="53" fillId="0" borderId="0" xfId="1" applyFont="1"/>
    <xf numFmtId="3" fontId="53" fillId="0" borderId="0" xfId="1" applyFont="1" applyBorder="1"/>
    <xf numFmtId="3" fontId="53" fillId="0" borderId="0" xfId="1" applyFont="1" applyFill="1" applyBorder="1"/>
    <xf numFmtId="49" fontId="54" fillId="0" borderId="0" xfId="0" applyNumberFormat="1" applyFont="1"/>
    <xf numFmtId="3" fontId="53" fillId="0" borderId="0" xfId="1" applyFont="1" applyAlignment="1">
      <alignment horizontal="center"/>
    </xf>
    <xf numFmtId="38" fontId="53" fillId="0" borderId="12" xfId="1" applyNumberFormat="1" applyFont="1" applyBorder="1" applyProtection="1">
      <protection locked="0"/>
    </xf>
    <xf numFmtId="38" fontId="53" fillId="0" borderId="26" xfId="1" applyNumberFormat="1" applyFont="1" applyBorder="1" applyProtection="1">
      <protection locked="0"/>
    </xf>
    <xf numFmtId="38" fontId="53" fillId="0" borderId="21" xfId="1" applyNumberFormat="1" applyFont="1" applyBorder="1" applyProtection="1">
      <protection locked="0"/>
    </xf>
    <xf numFmtId="38" fontId="53" fillId="0" borderId="12" xfId="1" applyNumberFormat="1" applyFont="1" applyFill="1" applyBorder="1" applyProtection="1">
      <protection locked="0"/>
    </xf>
    <xf numFmtId="38" fontId="53" fillId="0" borderId="0" xfId="1" applyNumberFormat="1" applyFont="1"/>
    <xf numFmtId="0" fontId="53" fillId="0" borderId="0" xfId="0" applyFont="1" applyFill="1"/>
    <xf numFmtId="3" fontId="53" fillId="0" borderId="0" xfId="1" applyFont="1" applyFill="1" applyAlignment="1">
      <alignment horizontal="center"/>
    </xf>
    <xf numFmtId="3" fontId="53" fillId="0" borderId="12" xfId="1" applyFont="1" applyFill="1" applyBorder="1" applyProtection="1">
      <protection locked="0"/>
    </xf>
    <xf numFmtId="3" fontId="53" fillId="0" borderId="26" xfId="1" applyFont="1" applyFill="1" applyBorder="1" applyProtection="1">
      <protection locked="0"/>
    </xf>
    <xf numFmtId="3" fontId="53" fillId="0" borderId="21" xfId="1" applyFont="1" applyFill="1" applyBorder="1" applyProtection="1">
      <protection locked="0"/>
    </xf>
    <xf numFmtId="38" fontId="53" fillId="0" borderId="0" xfId="1" applyNumberFormat="1" applyFont="1" applyFill="1"/>
    <xf numFmtId="4" fontId="53" fillId="0" borderId="0" xfId="0" applyNumberFormat="1" applyFont="1" applyFill="1"/>
    <xf numFmtId="3" fontId="53" fillId="0" borderId="4" xfId="1" applyFont="1" applyFill="1" applyBorder="1" applyAlignment="1">
      <alignment horizontal="center"/>
    </xf>
    <xf numFmtId="38" fontId="53" fillId="0" borderId="4" xfId="1" applyNumberFormat="1" applyFont="1" applyFill="1" applyBorder="1"/>
    <xf numFmtId="38" fontId="53" fillId="0" borderId="12" xfId="1" applyNumberFormat="1" applyFont="1" applyFill="1" applyBorder="1"/>
    <xf numFmtId="3" fontId="53" fillId="0" borderId="0" xfId="1" applyFont="1" applyAlignment="1"/>
    <xf numFmtId="38" fontId="53" fillId="0" borderId="0" xfId="1" applyNumberFormat="1" applyFont="1" applyBorder="1"/>
    <xf numFmtId="38" fontId="53" fillId="4" borderId="0" xfId="1" applyNumberFormat="1" applyFont="1" applyFill="1" applyBorder="1"/>
    <xf numFmtId="38" fontId="53" fillId="0" borderId="0" xfId="1" applyNumberFormat="1" applyFont="1" applyFill="1" applyAlignment="1"/>
    <xf numFmtId="38" fontId="54" fillId="0" borderId="0" xfId="0" applyNumberFormat="1" applyFont="1" applyAlignment="1">
      <alignment horizontal="center"/>
    </xf>
    <xf numFmtId="38" fontId="53" fillId="0" borderId="0" xfId="1" applyNumberFormat="1" applyFont="1" applyFill="1" applyBorder="1"/>
    <xf numFmtId="38" fontId="54" fillId="0" borderId="0" xfId="1" applyNumberFormat="1" applyFont="1" applyAlignment="1">
      <alignment horizontal="center"/>
    </xf>
    <xf numFmtId="0" fontId="57" fillId="0" borderId="0" xfId="0" applyFont="1"/>
    <xf numFmtId="38" fontId="53" fillId="3" borderId="0" xfId="1" applyNumberFormat="1" applyFont="1" applyFill="1" applyBorder="1"/>
    <xf numFmtId="3" fontId="54" fillId="11" borderId="37" xfId="1" applyFont="1" applyFill="1" applyBorder="1" applyAlignment="1">
      <alignment horizontal="center"/>
    </xf>
    <xf numFmtId="38" fontId="53" fillId="0" borderId="1" xfId="1" applyNumberFormat="1" applyFont="1" applyFill="1" applyBorder="1"/>
    <xf numFmtId="38" fontId="53" fillId="0" borderId="0" xfId="1" applyNumberFormat="1" applyFont="1" applyFill="1" applyProtection="1">
      <protection locked="0"/>
    </xf>
    <xf numFmtId="3" fontId="53" fillId="0" borderId="0" xfId="1" applyFont="1" applyBorder="1" applyAlignment="1">
      <alignment horizontal="center"/>
    </xf>
    <xf numFmtId="38" fontId="53" fillId="0" borderId="12" xfId="1" applyNumberFormat="1" applyFont="1" applyBorder="1"/>
    <xf numFmtId="3" fontId="53" fillId="4" borderId="0" xfId="1" applyFont="1" applyFill="1" applyBorder="1" applyAlignment="1">
      <alignment horizontal="center"/>
    </xf>
    <xf numFmtId="0" fontId="53" fillId="0" borderId="0" xfId="0" applyFont="1" applyAlignment="1">
      <alignment horizontal="left"/>
    </xf>
    <xf numFmtId="38" fontId="53" fillId="4" borderId="0" xfId="1" applyNumberFormat="1" applyFont="1" applyFill="1"/>
    <xf numFmtId="4" fontId="53" fillId="3" borderId="0" xfId="0" applyNumberFormat="1" applyFont="1" applyFill="1"/>
    <xf numFmtId="38" fontId="53" fillId="4" borderId="0" xfId="1" applyNumberFormat="1" applyFont="1" applyFill="1" applyBorder="1" applyAlignment="1">
      <alignment horizontal="center"/>
    </xf>
    <xf numFmtId="4" fontId="54" fillId="13" borderId="0" xfId="0" applyNumberFormat="1" applyFont="1" applyFill="1"/>
    <xf numFmtId="3" fontId="54" fillId="11" borderId="37" xfId="1" applyFont="1" applyFill="1" applyBorder="1"/>
    <xf numFmtId="38" fontId="53" fillId="0" borderId="0" xfId="1" applyNumberFormat="1" applyFont="1" applyAlignment="1">
      <alignment horizontal="center"/>
    </xf>
    <xf numFmtId="38" fontId="54" fillId="11" borderId="37" xfId="1" applyNumberFormat="1" applyFont="1" applyFill="1" applyBorder="1"/>
    <xf numFmtId="4" fontId="53" fillId="13" borderId="37" xfId="0" applyNumberFormat="1" applyFont="1" applyFill="1" applyBorder="1"/>
    <xf numFmtId="38" fontId="53" fillId="3" borderId="0" xfId="1" applyNumberFormat="1" applyFont="1" applyFill="1" applyBorder="1" applyProtection="1">
      <protection locked="0"/>
    </xf>
    <xf numFmtId="38" fontId="53" fillId="0" borderId="4" xfId="1" applyNumberFormat="1" applyFont="1" applyFill="1" applyBorder="1" applyAlignment="1">
      <alignment horizontal="center"/>
    </xf>
    <xf numFmtId="38" fontId="53" fillId="4" borderId="4" xfId="1" applyNumberFormat="1" applyFont="1" applyFill="1" applyBorder="1"/>
    <xf numFmtId="38" fontId="53" fillId="0" borderId="0" xfId="1" applyNumberFormat="1" applyFont="1" applyBorder="1" applyAlignment="1" applyProtection="1">
      <alignment horizontal="right"/>
    </xf>
    <xf numFmtId="38" fontId="53" fillId="0" borderId="0" xfId="1" applyNumberFormat="1" applyFont="1" applyFill="1" applyBorder="1" applyAlignment="1" applyProtection="1">
      <alignment horizontal="right"/>
    </xf>
    <xf numFmtId="38" fontId="53" fillId="0" borderId="4" xfId="1" applyNumberFormat="1" applyFont="1" applyFill="1" applyBorder="1" applyAlignment="1">
      <alignment horizontal="right"/>
    </xf>
    <xf numFmtId="38" fontId="53" fillId="4" borderId="4" xfId="1" applyNumberFormat="1" applyFont="1" applyFill="1" applyBorder="1" applyAlignment="1">
      <alignment horizontal="right"/>
    </xf>
    <xf numFmtId="38" fontId="53" fillId="0" borderId="0" xfId="1" applyNumberFormat="1" applyFont="1" applyAlignment="1">
      <alignment horizontal="right"/>
    </xf>
    <xf numFmtId="38" fontId="53" fillId="0" borderId="0" xfId="1" applyNumberFormat="1" applyFont="1" applyFill="1" applyAlignment="1">
      <alignment horizontal="right"/>
    </xf>
    <xf numFmtId="3" fontId="53" fillId="0" borderId="4" xfId="1" applyFont="1" applyFill="1" applyBorder="1"/>
    <xf numFmtId="38" fontId="53" fillId="0" borderId="0" xfId="0" applyNumberFormat="1" applyFont="1"/>
    <xf numFmtId="38" fontId="53" fillId="0" borderId="0" xfId="0" applyNumberFormat="1" applyFont="1" applyAlignment="1"/>
    <xf numFmtId="38" fontId="53" fillId="0" borderId="0" xfId="0" applyNumberFormat="1" applyFont="1" applyFill="1" applyAlignment="1"/>
    <xf numFmtId="9" fontId="53" fillId="0" borderId="0" xfId="5" applyFont="1" applyProtection="1">
      <protection locked="0"/>
    </xf>
    <xf numFmtId="9" fontId="53" fillId="0" borderId="0" xfId="5" applyFont="1" applyFill="1"/>
    <xf numFmtId="43" fontId="53" fillId="0" borderId="0" xfId="10" applyFont="1" applyProtection="1">
      <protection locked="0"/>
    </xf>
    <xf numFmtId="38" fontId="53" fillId="0" borderId="4" xfId="1" applyNumberFormat="1" applyFont="1" applyFill="1" applyBorder="1" applyProtection="1"/>
    <xf numFmtId="3" fontId="53" fillId="0" borderId="0" xfId="1" applyFont="1" applyProtection="1">
      <protection locked="0"/>
    </xf>
    <xf numFmtId="0" fontId="53" fillId="0" borderId="0" xfId="0" quotePrefix="1" applyFont="1"/>
    <xf numFmtId="3" fontId="53" fillId="0" borderId="0" xfId="1" applyFont="1" applyProtection="1"/>
    <xf numFmtId="38" fontId="53" fillId="0" borderId="0" xfId="1" applyNumberFormat="1" applyFont="1" applyProtection="1"/>
    <xf numFmtId="0" fontId="53" fillId="0" borderId="0" xfId="0" applyNumberFormat="1" applyFont="1" applyBorder="1"/>
    <xf numFmtId="38" fontId="53" fillId="0" borderId="0" xfId="1" applyNumberFormat="1" applyFont="1" applyProtection="1">
      <protection locked="0"/>
    </xf>
    <xf numFmtId="4" fontId="53" fillId="0" borderId="0" xfId="0" applyNumberFormat="1" applyFont="1" applyAlignment="1">
      <alignment horizontal="center"/>
    </xf>
    <xf numFmtId="3" fontId="53" fillId="0" borderId="0" xfId="1" applyFont="1" applyAlignment="1">
      <alignment horizontal="left"/>
    </xf>
    <xf numFmtId="0" fontId="54" fillId="0" borderId="0" xfId="0" applyFont="1" applyProtection="1">
      <protection locked="0"/>
    </xf>
    <xf numFmtId="38" fontId="53" fillId="0" borderId="0" xfId="1" applyNumberFormat="1" applyFont="1" applyFill="1" applyProtection="1"/>
    <xf numFmtId="22" fontId="53" fillId="0" borderId="0" xfId="0" applyNumberFormat="1" applyFont="1" applyAlignment="1" applyProtection="1">
      <alignment horizontal="left"/>
      <protection locked="0"/>
    </xf>
    <xf numFmtId="3" fontId="0" fillId="0" borderId="30" xfId="0" applyNumberFormat="1" applyBorder="1" applyProtection="1">
      <protection locked="0"/>
    </xf>
    <xf numFmtId="3" fontId="0" fillId="0" borderId="55" xfId="0" applyNumberFormat="1" applyBorder="1" applyProtection="1">
      <protection locked="0"/>
    </xf>
    <xf numFmtId="3" fontId="0" fillId="0" borderId="60" xfId="0" applyNumberFormat="1" applyBorder="1" applyProtection="1">
      <protection locked="0"/>
    </xf>
    <xf numFmtId="9" fontId="17" fillId="0" borderId="57" xfId="5" applyFont="1" applyBorder="1" applyProtection="1"/>
    <xf numFmtId="38" fontId="0" fillId="0" borderId="70" xfId="1" applyNumberFormat="1" applyFont="1" applyBorder="1"/>
    <xf numFmtId="38" fontId="0" fillId="0" borderId="71" xfId="1" applyNumberFormat="1" applyFont="1" applyBorder="1"/>
    <xf numFmtId="38" fontId="0" fillId="0" borderId="62" xfId="1" applyNumberFormat="1" applyFont="1" applyBorder="1"/>
    <xf numFmtId="4" fontId="17" fillId="0" borderId="72" xfId="0" applyNumberFormat="1" applyFont="1" applyBorder="1" applyProtection="1">
      <protection locked="0"/>
    </xf>
    <xf numFmtId="40" fontId="17" fillId="0" borderId="51" xfId="5" applyNumberFormat="1" applyFont="1" applyBorder="1" applyProtection="1">
      <protection locked="0"/>
    </xf>
    <xf numFmtId="9" fontId="17" fillId="0" borderId="73" xfId="5" applyFont="1" applyBorder="1" applyProtection="1"/>
    <xf numFmtId="3" fontId="0" fillId="0" borderId="74" xfId="0" applyNumberFormat="1" applyBorder="1" applyProtection="1">
      <protection locked="0"/>
    </xf>
    <xf numFmtId="3" fontId="0" fillId="0" borderId="71" xfId="0" applyNumberFormat="1" applyBorder="1" applyProtection="1">
      <protection locked="0"/>
    </xf>
    <xf numFmtId="3" fontId="0" fillId="0" borderId="62" xfId="0" applyNumberFormat="1" applyBorder="1" applyProtection="1">
      <protection locked="0"/>
    </xf>
    <xf numFmtId="4" fontId="17" fillId="0" borderId="71" xfId="0" applyNumberFormat="1" applyFont="1" applyBorder="1" applyProtection="1">
      <protection locked="0"/>
    </xf>
    <xf numFmtId="40" fontId="17" fillId="0" borderId="39" xfId="5" applyNumberFormat="1" applyFont="1" applyBorder="1" applyProtection="1">
      <protection locked="0"/>
    </xf>
    <xf numFmtId="4" fontId="58" fillId="0" borderId="0" xfId="0" applyNumberFormat="1" applyFont="1" applyFill="1"/>
    <xf numFmtId="4" fontId="1" fillId="0" borderId="0" xfId="0" applyNumberFormat="1" applyFont="1" applyAlignment="1">
      <alignment horizontal="right"/>
    </xf>
    <xf numFmtId="4" fontId="0" fillId="0" borderId="0" xfId="0" applyNumberFormat="1" applyAlignment="1">
      <alignment wrapText="1"/>
    </xf>
    <xf numFmtId="4" fontId="1" fillId="0" borderId="0" xfId="0" applyNumberFormat="1" applyFont="1" applyAlignment="1">
      <alignment horizontal="right" wrapText="1"/>
    </xf>
    <xf numFmtId="4" fontId="53" fillId="0" borderId="0" xfId="0" applyNumberFormat="1" applyFont="1" applyAlignment="1">
      <alignment horizontal="left" wrapText="1"/>
    </xf>
    <xf numFmtId="4" fontId="53" fillId="0" borderId="0" xfId="0" applyNumberFormat="1" applyFont="1" applyAlignment="1">
      <alignment horizontal="left"/>
    </xf>
    <xf numFmtId="3" fontId="0" fillId="0" borderId="15" xfId="0" applyNumberFormat="1" applyBorder="1" applyProtection="1">
      <protection locked="0"/>
    </xf>
    <xf numFmtId="3" fontId="0" fillId="0" borderId="75" xfId="0" applyNumberFormat="1" applyBorder="1" applyProtection="1">
      <protection locked="0"/>
    </xf>
    <xf numFmtId="3" fontId="0" fillId="0" borderId="32" xfId="0" applyNumberFormat="1" applyBorder="1" applyProtection="1">
      <protection locked="0"/>
    </xf>
    <xf numFmtId="9" fontId="17" fillId="0" borderId="76" xfId="5" applyFont="1" applyBorder="1" applyProtection="1"/>
    <xf numFmtId="40" fontId="17" fillId="0" borderId="77" xfId="5" applyNumberFormat="1" applyFont="1" applyBorder="1" applyProtection="1">
      <protection locked="0"/>
    </xf>
    <xf numFmtId="9" fontId="17" fillId="0" borderId="78" xfId="5" applyFont="1" applyBorder="1" applyProtection="1"/>
    <xf numFmtId="3" fontId="0" fillId="0" borderId="47" xfId="1" applyFont="1" applyBorder="1"/>
    <xf numFmtId="4" fontId="0" fillId="0" borderId="65" xfId="0" applyNumberFormat="1" applyBorder="1"/>
    <xf numFmtId="3" fontId="0" fillId="0" borderId="63" xfId="1" applyFont="1" applyBorder="1"/>
    <xf numFmtId="3" fontId="0" fillId="0" borderId="65" xfId="1" applyFont="1" applyBorder="1"/>
    <xf numFmtId="3" fontId="0" fillId="0" borderId="79" xfId="1" applyFont="1" applyBorder="1"/>
    <xf numFmtId="4" fontId="17" fillId="0" borderId="59" xfId="0" applyNumberFormat="1" applyFont="1" applyBorder="1" applyProtection="1">
      <protection locked="0"/>
    </xf>
    <xf numFmtId="9" fontId="17" fillId="0" borderId="58" xfId="5" applyFont="1" applyBorder="1" applyProtection="1"/>
    <xf numFmtId="4" fontId="0" fillId="0" borderId="70" xfId="0" applyNumberFormat="1" applyBorder="1"/>
    <xf numFmtId="3" fontId="0" fillId="0" borderId="71" xfId="0" applyNumberFormat="1" applyBorder="1"/>
    <xf numFmtId="3" fontId="0" fillId="0" borderId="62" xfId="0" applyNumberFormat="1" applyBorder="1"/>
    <xf numFmtId="38" fontId="53" fillId="0" borderId="0" xfId="7" applyNumberFormat="1" applyFont="1" applyBorder="1"/>
    <xf numFmtId="38" fontId="53" fillId="0" borderId="0" xfId="7" applyNumberFormat="1" applyFont="1" applyFill="1" applyBorder="1"/>
    <xf numFmtId="38" fontId="53" fillId="16" borderId="4" xfId="1" applyNumberFormat="1" applyFont="1" applyFill="1" applyBorder="1" applyProtection="1"/>
    <xf numFmtId="0" fontId="53" fillId="16" borderId="69" xfId="10" applyNumberFormat="1" applyFont="1" applyFill="1" applyBorder="1" applyProtection="1">
      <protection locked="0"/>
    </xf>
    <xf numFmtId="3" fontId="4" fillId="0" borderId="0" xfId="7" applyFont="1" applyBorder="1" applyProtection="1">
      <protection locked="0"/>
    </xf>
    <xf numFmtId="3" fontId="0" fillId="0" borderId="0" xfId="7" applyFont="1" applyBorder="1" applyProtection="1">
      <protection locked="0"/>
    </xf>
    <xf numFmtId="38" fontId="53" fillId="0" borderId="12" xfId="7" applyNumberFormat="1" applyFont="1" applyFill="1" applyBorder="1" applyProtection="1">
      <protection locked="0"/>
    </xf>
    <xf numFmtId="38" fontId="53" fillId="0" borderId="62" xfId="7" applyNumberFormat="1" applyFont="1" applyFill="1" applyBorder="1" applyProtection="1">
      <protection locked="0"/>
    </xf>
    <xf numFmtId="38" fontId="53" fillId="0" borderId="21" xfId="7" applyNumberFormat="1" applyFont="1" applyFill="1" applyBorder="1" applyProtection="1">
      <protection locked="0"/>
    </xf>
    <xf numFmtId="38" fontId="0" fillId="0" borderId="12" xfId="7" applyNumberFormat="1" applyFont="1" applyBorder="1" applyProtection="1">
      <protection locked="0"/>
    </xf>
    <xf numFmtId="38" fontId="7" fillId="0" borderId="0" xfId="7" applyNumberFormat="1" applyFont="1" applyBorder="1" applyProtection="1">
      <protection locked="0"/>
    </xf>
    <xf numFmtId="38" fontId="7" fillId="0" borderId="0" xfId="7" applyNumberFormat="1" applyFont="1" applyProtection="1">
      <protection locked="0"/>
    </xf>
    <xf numFmtId="38" fontId="7" fillId="0" borderId="0" xfId="0" applyNumberFormat="1" applyFont="1"/>
    <xf numFmtId="38" fontId="0" fillId="0" borderId="0" xfId="7" applyNumberFormat="1" applyFont="1"/>
    <xf numFmtId="170" fontId="12" fillId="15" borderId="37" xfId="0" applyNumberFormat="1" applyFont="1" applyFill="1" applyBorder="1" applyAlignment="1">
      <alignment horizontal="center" vertical="center"/>
    </xf>
    <xf numFmtId="38" fontId="7" fillId="0" borderId="12" xfId="0" applyNumberFormat="1" applyFont="1" applyBorder="1"/>
    <xf numFmtId="38" fontId="7" fillId="0" borderId="69" xfId="0" applyNumberFormat="1" applyFont="1" applyBorder="1"/>
    <xf numFmtId="38" fontId="0" fillId="0" borderId="69" xfId="0" applyNumberFormat="1" applyBorder="1"/>
    <xf numFmtId="3" fontId="1" fillId="0" borderId="12" xfId="7" applyFont="1" applyBorder="1" applyProtection="1">
      <protection locked="0"/>
    </xf>
    <xf numFmtId="3" fontId="7" fillId="5" borderId="0" xfId="7" applyFont="1" applyFill="1" applyProtection="1">
      <protection locked="0"/>
    </xf>
    <xf numFmtId="3" fontId="1" fillId="3" borderId="0" xfId="7" applyFont="1" applyFill="1" applyProtection="1">
      <protection locked="0"/>
    </xf>
    <xf numFmtId="38" fontId="1" fillId="0" borderId="12" xfId="7" applyNumberFormat="1" applyFont="1" applyBorder="1" applyProtection="1">
      <protection locked="0"/>
    </xf>
    <xf numFmtId="38" fontId="7" fillId="10" borderId="13" xfId="7" applyNumberFormat="1" applyFont="1" applyFill="1" applyBorder="1"/>
    <xf numFmtId="38" fontId="7" fillId="0" borderId="13" xfId="7" applyNumberFormat="1" applyFont="1" applyFill="1" applyBorder="1"/>
    <xf numFmtId="3" fontId="1" fillId="4" borderId="0" xfId="7" applyFont="1" applyFill="1" applyProtection="1">
      <protection locked="0"/>
    </xf>
    <xf numFmtId="3" fontId="1" fillId="0" borderId="0" xfId="7" applyFont="1" applyFill="1" applyBorder="1" applyAlignment="1" applyProtection="1">
      <protection locked="0"/>
    </xf>
    <xf numFmtId="3" fontId="1" fillId="0" borderId="0" xfId="7" applyFont="1" applyAlignment="1" applyProtection="1">
      <protection locked="0"/>
    </xf>
    <xf numFmtId="3" fontId="7" fillId="0" borderId="4" xfId="7" applyFont="1" applyFill="1" applyBorder="1" applyAlignment="1"/>
    <xf numFmtId="3" fontId="1" fillId="4" borderId="62" xfId="7" applyFont="1" applyFill="1" applyBorder="1" applyProtection="1">
      <protection locked="0"/>
    </xf>
    <xf numFmtId="3" fontId="7" fillId="5" borderId="60" xfId="0" applyNumberFormat="1" applyFont="1" applyFill="1" applyBorder="1" applyProtection="1">
      <protection locked="0"/>
    </xf>
    <xf numFmtId="3" fontId="1" fillId="4" borderId="65" xfId="7" applyFont="1" applyFill="1" applyBorder="1" applyProtection="1">
      <protection locked="0"/>
    </xf>
    <xf numFmtId="3" fontId="1" fillId="4" borderId="60" xfId="7" applyFont="1" applyFill="1" applyBorder="1" applyProtection="1">
      <protection locked="0"/>
    </xf>
    <xf numFmtId="3" fontId="1" fillId="3" borderId="0" xfId="7" applyFont="1" applyFill="1"/>
    <xf numFmtId="3" fontId="1" fillId="3" borderId="0" xfId="7" applyFont="1" applyFill="1" applyBorder="1" applyProtection="1">
      <protection locked="0"/>
    </xf>
    <xf numFmtId="3" fontId="1" fillId="0" borderId="12" xfId="7" applyFont="1" applyFill="1" applyBorder="1" applyProtection="1">
      <protection locked="0"/>
    </xf>
    <xf numFmtId="3" fontId="7" fillId="0" borderId="12" xfId="7" applyFont="1" applyFill="1" applyBorder="1"/>
    <xf numFmtId="3" fontId="7" fillId="0" borderId="12" xfId="7" applyFont="1" applyBorder="1"/>
    <xf numFmtId="3" fontId="7" fillId="3" borderId="0" xfId="0" applyNumberFormat="1" applyFont="1" applyFill="1"/>
    <xf numFmtId="3" fontId="1" fillId="0" borderId="12" xfId="0" applyNumberFormat="1" applyFont="1" applyBorder="1"/>
    <xf numFmtId="3" fontId="1" fillId="2" borderId="0" xfId="7" applyFont="1" applyFill="1" applyAlignment="1" applyProtection="1">
      <protection locked="0"/>
    </xf>
    <xf numFmtId="3" fontId="1" fillId="2" borderId="0" xfId="7" applyFont="1" applyFill="1" applyProtection="1">
      <protection locked="0"/>
    </xf>
    <xf numFmtId="3" fontId="1" fillId="4" borderId="0" xfId="7" applyFont="1" applyFill="1"/>
    <xf numFmtId="3" fontId="7" fillId="0" borderId="26" xfId="7" applyFont="1" applyBorder="1"/>
    <xf numFmtId="3" fontId="1" fillId="9" borderId="0" xfId="7" applyFont="1" applyFill="1" applyProtection="1">
      <protection locked="0"/>
    </xf>
    <xf numFmtId="3" fontId="1" fillId="9" borderId="0" xfId="7" applyFont="1" applyFill="1" applyBorder="1" applyProtection="1">
      <protection locked="0"/>
    </xf>
    <xf numFmtId="3" fontId="1" fillId="9" borderId="12" xfId="7" applyFont="1" applyFill="1" applyBorder="1" applyProtection="1">
      <protection locked="0"/>
    </xf>
    <xf numFmtId="3" fontId="1" fillId="10" borderId="12" xfId="7" applyFont="1" applyFill="1" applyBorder="1" applyProtection="1">
      <protection locked="0"/>
    </xf>
    <xf numFmtId="3" fontId="7" fillId="10" borderId="12" xfId="7" applyFont="1" applyFill="1" applyBorder="1"/>
    <xf numFmtId="3" fontId="7" fillId="10" borderId="26" xfId="7" applyFont="1" applyFill="1" applyBorder="1"/>
    <xf numFmtId="3" fontId="0" fillId="0" borderId="12" xfId="7" applyFont="1" applyBorder="1" applyProtection="1">
      <protection locked="0"/>
    </xf>
    <xf numFmtId="3" fontId="59" fillId="0" borderId="12" xfId="7" applyFont="1" applyBorder="1" applyProtection="1">
      <protection locked="0"/>
    </xf>
    <xf numFmtId="3" fontId="0" fillId="0" borderId="12" xfId="7" applyFont="1" applyBorder="1" applyAlignment="1" applyProtection="1">
      <protection locked="0"/>
    </xf>
    <xf numFmtId="0" fontId="1" fillId="0" borderId="0" xfId="6"/>
    <xf numFmtId="4" fontId="1" fillId="0" borderId="0" xfId="6" applyNumberFormat="1" applyBorder="1"/>
    <xf numFmtId="3" fontId="1" fillId="0" borderId="0" xfId="7" applyFont="1" applyBorder="1" applyProtection="1">
      <protection locked="0"/>
    </xf>
    <xf numFmtId="3" fontId="1" fillId="0" borderId="0" xfId="7" applyFont="1" applyProtection="1">
      <protection locked="0"/>
    </xf>
    <xf numFmtId="4" fontId="1" fillId="0" borderId="0" xfId="6" applyNumberFormat="1" applyFill="1"/>
    <xf numFmtId="4" fontId="1" fillId="0" borderId="0" xfId="6" applyNumberFormat="1" applyFont="1" applyFill="1"/>
    <xf numFmtId="3" fontId="1" fillId="0" borderId="12" xfId="7" applyFont="1" applyBorder="1" applyProtection="1">
      <protection locked="0"/>
    </xf>
    <xf numFmtId="3" fontId="7" fillId="0" borderId="13" xfId="7" applyFont="1" applyFill="1" applyBorder="1"/>
    <xf numFmtId="4" fontId="7" fillId="0" borderId="0" xfId="6" applyNumberFormat="1" applyFont="1" applyFill="1"/>
    <xf numFmtId="3" fontId="7" fillId="0" borderId="0" xfId="6" applyNumberFormat="1" applyFont="1"/>
    <xf numFmtId="4" fontId="7" fillId="0" borderId="0" xfId="6" applyNumberFormat="1" applyFont="1"/>
    <xf numFmtId="3" fontId="1" fillId="0" borderId="12" xfId="7" applyNumberFormat="1" applyFont="1" applyFill="1" applyBorder="1" applyProtection="1">
      <protection locked="0"/>
    </xf>
    <xf numFmtId="3" fontId="1" fillId="0" borderId="39" xfId="7" applyNumberFormat="1" applyFont="1" applyFill="1" applyBorder="1" applyProtection="1">
      <protection locked="0"/>
    </xf>
    <xf numFmtId="3" fontId="1" fillId="0" borderId="0" xfId="7" applyNumberFormat="1" applyFont="1" applyFill="1" applyBorder="1" applyProtection="1">
      <protection locked="0"/>
    </xf>
    <xf numFmtId="3" fontId="7" fillId="0" borderId="0" xfId="7" applyNumberFormat="1" applyFont="1" applyFill="1" applyBorder="1" applyProtection="1">
      <protection locked="0"/>
    </xf>
    <xf numFmtId="4" fontId="29" fillId="0" borderId="0" xfId="6" applyNumberFormat="1" applyFont="1" applyFill="1" applyAlignment="1">
      <alignment horizontal="center"/>
    </xf>
    <xf numFmtId="4" fontId="29" fillId="0" borderId="0" xfId="6" applyNumberFormat="1" applyFont="1" applyFill="1"/>
    <xf numFmtId="43" fontId="0" fillId="0" borderId="0" xfId="10" applyFont="1"/>
    <xf numFmtId="43" fontId="53" fillId="0" borderId="0" xfId="10" applyFont="1" applyProtection="1"/>
    <xf numFmtId="3" fontId="53" fillId="0" borderId="0" xfId="1" applyFont="1" applyFill="1"/>
    <xf numFmtId="164" fontId="53" fillId="0" borderId="0" xfId="5" applyNumberFormat="1" applyFont="1"/>
    <xf numFmtId="171" fontId="53" fillId="0" borderId="0" xfId="1" applyNumberFormat="1" applyFont="1"/>
    <xf numFmtId="10" fontId="53" fillId="0" borderId="0" xfId="5" applyNumberFormat="1" applyFont="1" applyProtection="1"/>
    <xf numFmtId="0" fontId="53" fillId="0" borderId="0" xfId="0" applyFont="1" applyAlignment="1">
      <alignment wrapText="1"/>
    </xf>
    <xf numFmtId="171" fontId="53" fillId="0" borderId="0" xfId="1" applyNumberFormat="1" applyFont="1" applyFill="1"/>
    <xf numFmtId="9" fontId="53" fillId="0" borderId="0" xfId="10" applyNumberFormat="1" applyFont="1"/>
    <xf numFmtId="3" fontId="4" fillId="0" borderId="0" xfId="7" applyFont="1" applyBorder="1" applyAlignment="1" applyProtection="1">
      <alignment horizontal="right"/>
      <protection locked="0"/>
    </xf>
    <xf numFmtId="3" fontId="0" fillId="0" borderId="0" xfId="1" applyNumberFormat="1" applyFont="1" applyProtection="1">
      <protection locked="0"/>
    </xf>
    <xf numFmtId="38" fontId="61" fillId="0" borderId="0" xfId="12" applyNumberFormat="1" applyFont="1"/>
    <xf numFmtId="170" fontId="62" fillId="0" borderId="69" xfId="12" applyNumberFormat="1" applyFont="1" applyBorder="1" applyAlignment="1" applyProtection="1">
      <alignment horizontal="center"/>
      <protection locked="0"/>
    </xf>
    <xf numFmtId="38" fontId="64" fillId="0" borderId="0" xfId="12" applyNumberFormat="1" applyFont="1" applyAlignment="1">
      <alignment horizontal="right"/>
    </xf>
    <xf numFmtId="38" fontId="63" fillId="0" borderId="0" xfId="12" applyNumberFormat="1" applyFont="1" applyAlignment="1">
      <alignment horizontal="center"/>
    </xf>
    <xf numFmtId="0" fontId="61" fillId="0" borderId="0" xfId="12" applyFont="1"/>
    <xf numFmtId="38" fontId="61" fillId="0" borderId="69" xfId="12" applyNumberFormat="1" applyFont="1" applyBorder="1" applyProtection="1">
      <protection locked="0"/>
    </xf>
    <xf numFmtId="38" fontId="63" fillId="0" borderId="29" xfId="12" applyNumberFormat="1" applyFont="1" applyBorder="1" applyAlignment="1">
      <alignment horizontal="center"/>
    </xf>
    <xf numFmtId="0" fontId="0" fillId="0" borderId="11" xfId="0" applyBorder="1"/>
    <xf numFmtId="38" fontId="63" fillId="0" borderId="18" xfId="12" applyNumberFormat="1" applyFont="1" applyBorder="1" applyAlignment="1">
      <alignment horizontal="center"/>
    </xf>
    <xf numFmtId="0" fontId="0" fillId="0" borderId="81" xfId="0" applyBorder="1"/>
    <xf numFmtId="0" fontId="0" fillId="0" borderId="18" xfId="0" applyBorder="1"/>
    <xf numFmtId="4" fontId="60" fillId="0" borderId="0" xfId="0" applyNumberFormat="1" applyFont="1" applyBorder="1" applyAlignment="1">
      <alignment horizontal="right"/>
    </xf>
    <xf numFmtId="4" fontId="60" fillId="0" borderId="0" xfId="0" applyNumberFormat="1" applyFont="1" applyBorder="1"/>
    <xf numFmtId="3" fontId="7" fillId="0" borderId="0" xfId="0" applyNumberFormat="1" applyFont="1" applyAlignment="1">
      <alignment horizontal="center"/>
    </xf>
    <xf numFmtId="0" fontId="0" fillId="0" borderId="9" xfId="0" applyBorder="1"/>
    <xf numFmtId="0" fontId="0" fillId="0" borderId="29" xfId="0" applyBorder="1"/>
    <xf numFmtId="3" fontId="0" fillId="0" borderId="0" xfId="7" applyFont="1" applyFill="1" applyBorder="1" applyProtection="1">
      <protection locked="0"/>
    </xf>
    <xf numFmtId="3" fontId="4" fillId="0" borderId="0" xfId="7" applyFont="1" applyFill="1" applyBorder="1" applyProtection="1">
      <protection locked="0"/>
    </xf>
    <xf numFmtId="3" fontId="0" fillId="0" borderId="0" xfId="7" applyFont="1" applyFill="1" applyBorder="1" applyAlignment="1" applyProtection="1">
      <protection locked="0"/>
    </xf>
    <xf numFmtId="0" fontId="66" fillId="0" borderId="0" xfId="0" applyFont="1"/>
    <xf numFmtId="4" fontId="1" fillId="0" borderId="0" xfId="0" applyNumberFormat="1" applyFont="1" applyFill="1" applyBorder="1"/>
    <xf numFmtId="4" fontId="68" fillId="0" borderId="0" xfId="0" applyNumberFormat="1" applyFont="1" applyFill="1" applyBorder="1"/>
    <xf numFmtId="0" fontId="12" fillId="0" borderId="0" xfId="0" applyFont="1" applyAlignment="1">
      <alignment wrapText="1"/>
    </xf>
    <xf numFmtId="38" fontId="63" fillId="0" borderId="80" xfId="12" applyNumberFormat="1" applyFont="1" applyBorder="1" applyAlignment="1">
      <alignment horizontal="center"/>
    </xf>
    <xf numFmtId="38" fontId="61" fillId="0" borderId="69" xfId="12" applyNumberFormat="1" applyFont="1" applyBorder="1" applyAlignment="1" applyProtection="1">
      <alignment horizontal="left" wrapText="1"/>
      <protection locked="0"/>
    </xf>
    <xf numFmtId="0" fontId="64" fillId="0" borderId="69" xfId="12" applyFont="1" applyBorder="1" applyAlignment="1" applyProtection="1">
      <alignment horizontal="center"/>
      <protection locked="0"/>
    </xf>
    <xf numFmtId="38" fontId="63" fillId="0" borderId="11" xfId="12" applyNumberFormat="1" applyFont="1" applyBorder="1" applyAlignment="1">
      <alignment horizontal="center"/>
    </xf>
    <xf numFmtId="38" fontId="63" fillId="0" borderId="18" xfId="12" applyNumberFormat="1" applyFont="1" applyBorder="1" applyAlignment="1">
      <alignment horizontal="center"/>
    </xf>
    <xf numFmtId="38" fontId="63" fillId="0" borderId="0" xfId="12" applyNumberFormat="1" applyFont="1" applyBorder="1" applyAlignment="1">
      <alignment horizontal="center"/>
    </xf>
    <xf numFmtId="38" fontId="63" fillId="0" borderId="70" xfId="12" applyNumberFormat="1" applyFont="1" applyBorder="1" applyAlignment="1">
      <alignment horizontal="center"/>
    </xf>
    <xf numFmtId="38" fontId="63" fillId="0" borderId="82" xfId="12" applyNumberFormat="1" applyFont="1" applyBorder="1" applyAlignment="1">
      <alignment horizontal="center"/>
    </xf>
    <xf numFmtId="0" fontId="67" fillId="0" borderId="61" xfId="0" applyFont="1" applyBorder="1" applyAlignment="1">
      <alignment horizontal="center"/>
    </xf>
    <xf numFmtId="0" fontId="67" fillId="0" borderId="20" xfId="0" applyFont="1" applyBorder="1" applyAlignment="1">
      <alignment horizontal="center"/>
    </xf>
    <xf numFmtId="38" fontId="63" fillId="0" borderId="61" xfId="12" applyNumberFormat="1" applyFont="1" applyBorder="1" applyAlignment="1">
      <alignment horizontal="center"/>
    </xf>
    <xf numFmtId="38" fontId="63" fillId="0" borderId="20" xfId="12" applyNumberFormat="1" applyFont="1" applyBorder="1" applyAlignment="1">
      <alignment horizontal="center"/>
    </xf>
    <xf numFmtId="0" fontId="0" fillId="0" borderId="0" xfId="0" applyNumberFormat="1" applyFont="1" applyBorder="1" applyAlignment="1">
      <alignment horizontal="center"/>
    </xf>
    <xf numFmtId="4" fontId="0" fillId="0" borderId="0" xfId="0" applyNumberFormat="1" applyFont="1" applyAlignment="1">
      <alignment horizontal="center"/>
    </xf>
    <xf numFmtId="4" fontId="21" fillId="0" borderId="0" xfId="0" applyNumberFormat="1" applyFont="1" applyAlignment="1">
      <alignment horizontal="center"/>
    </xf>
    <xf numFmtId="22" fontId="0" fillId="0" borderId="0" xfId="0" applyNumberFormat="1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4" fontId="54" fillId="0" borderId="69" xfId="0" applyNumberFormat="1" applyFont="1" applyBorder="1" applyAlignment="1" applyProtection="1">
      <alignment horizontal="center"/>
      <protection locked="0"/>
    </xf>
    <xf numFmtId="49" fontId="54" fillId="0" borderId="0" xfId="0" applyNumberFormat="1" applyFont="1" applyAlignment="1">
      <alignment horizontal="left" vertical="center"/>
    </xf>
    <xf numFmtId="4" fontId="54" fillId="0" borderId="0" xfId="0" applyNumberFormat="1" applyFont="1" applyFill="1" applyAlignment="1">
      <alignment horizontal="center"/>
    </xf>
  </cellXfs>
  <cellStyles count="13">
    <cellStyle name="Comma" xfId="10" builtinId="3"/>
    <cellStyle name="Comma 2" xfId="11" xr:uid="{3EACF92A-5D64-481C-A86B-6C1655EE6D7C}"/>
    <cellStyle name="Comma0" xfId="1" xr:uid="{00000000-0005-0000-0000-000000000000}"/>
    <cellStyle name="Comma0 2" xfId="7" xr:uid="{00000000-0005-0000-0000-000001000000}"/>
    <cellStyle name="Currency" xfId="2" builtinId="4"/>
    <cellStyle name="Currency0" xfId="3" xr:uid="{00000000-0005-0000-0000-000003000000}"/>
    <cellStyle name="Currency0 2" xfId="8" xr:uid="{00000000-0005-0000-0000-000004000000}"/>
    <cellStyle name="Date" xfId="4" xr:uid="{00000000-0005-0000-0000-000005000000}"/>
    <cellStyle name="Date 2" xfId="9" xr:uid="{00000000-0005-0000-0000-000006000000}"/>
    <cellStyle name="Normal" xfId="0" builtinId="0"/>
    <cellStyle name="Normal 2" xfId="6" xr:uid="{00000000-0005-0000-0000-000008000000}"/>
    <cellStyle name="Normal_application 03xls" xfId="12" xr:uid="{1FC5F924-31A8-4196-9CC1-EFF6285F7828}"/>
    <cellStyle name="Percent" xfId="5" builtinId="5"/>
  </cellStyles>
  <dxfs count="2">
    <dxf>
      <font>
        <b/>
        <i val="0"/>
        <color rgb="FFC00000"/>
      </font>
      <fill>
        <patternFill>
          <bgColor rgb="FFFFFF00"/>
        </patternFill>
      </fill>
    </dxf>
    <dxf>
      <font>
        <b/>
        <i val="0"/>
        <color rgb="FFC0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7</xdr:row>
          <xdr:rowOff>161925</xdr:rowOff>
        </xdr:from>
        <xdr:to>
          <xdr:col>20</xdr:col>
          <xdr:colOff>542925</xdr:colOff>
          <xdr:row>9</xdr:row>
          <xdr:rowOff>19050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1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Approved  DATE __________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19</xdr:row>
          <xdr:rowOff>180975</xdr:rowOff>
        </xdr:from>
        <xdr:to>
          <xdr:col>20</xdr:col>
          <xdr:colOff>552450</xdr:colOff>
          <xdr:row>20</xdr:row>
          <xdr:rowOff>171450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1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Approved  DATE __________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pageSetUpPr fitToPage="1"/>
  </sheetPr>
  <dimension ref="A1:R285"/>
  <sheetViews>
    <sheetView showGridLines="0" zoomScaleNormal="100" workbookViewId="0">
      <selection activeCell="N1" sqref="N1"/>
    </sheetView>
  </sheetViews>
  <sheetFormatPr defaultRowHeight="12.75"/>
  <sheetData>
    <row r="1" spans="1:18" ht="15.75">
      <c r="A1" s="703" t="s">
        <v>395</v>
      </c>
      <c r="B1" s="355"/>
    </row>
    <row r="2" spans="1:18" s="218" customFormat="1" ht="15">
      <c r="A2" s="687" t="s">
        <v>659</v>
      </c>
      <c r="B2" s="687"/>
      <c r="C2" s="687"/>
      <c r="D2" s="687"/>
      <c r="E2" s="687"/>
      <c r="F2" s="687"/>
      <c r="G2" s="687"/>
      <c r="H2" s="687"/>
      <c r="I2" s="687"/>
      <c r="J2" s="687"/>
      <c r="K2" s="687"/>
      <c r="L2" s="687"/>
      <c r="M2" s="687"/>
      <c r="N2" s="687"/>
      <c r="O2" s="687"/>
      <c r="P2" s="687"/>
      <c r="Q2" s="687"/>
      <c r="R2" s="687"/>
    </row>
    <row r="3" spans="1:18" s="218" customFormat="1" ht="15">
      <c r="A3" s="687"/>
      <c r="B3" s="687"/>
      <c r="C3" s="687"/>
      <c r="D3" s="687"/>
      <c r="E3" s="687"/>
      <c r="F3" s="687"/>
      <c r="G3" s="687"/>
      <c r="H3" s="687"/>
      <c r="I3" s="687"/>
      <c r="J3" s="687"/>
      <c r="K3" s="687"/>
      <c r="L3" s="687"/>
      <c r="M3" s="687"/>
      <c r="N3" s="687"/>
      <c r="O3" s="687"/>
      <c r="P3" s="687"/>
      <c r="Q3" s="687"/>
      <c r="R3" s="687"/>
    </row>
    <row r="4" spans="1:18" s="218" customFormat="1" ht="15">
      <c r="A4" s="687" t="s">
        <v>658</v>
      </c>
      <c r="B4" s="687"/>
      <c r="C4" s="687"/>
      <c r="D4" s="687"/>
      <c r="E4" s="687"/>
      <c r="F4" s="687"/>
      <c r="G4" s="687"/>
      <c r="H4" s="687"/>
      <c r="I4" s="687"/>
      <c r="J4" s="687"/>
      <c r="K4" s="687"/>
      <c r="L4" s="687"/>
      <c r="M4" s="687"/>
      <c r="N4" s="687"/>
      <c r="O4" s="687"/>
      <c r="P4" s="687"/>
      <c r="Q4" s="687"/>
      <c r="R4" s="687"/>
    </row>
    <row r="5" spans="1:18" s="218" customFormat="1" ht="15">
      <c r="A5" s="687"/>
      <c r="B5" s="687"/>
      <c r="C5" s="687"/>
      <c r="D5" s="687"/>
      <c r="E5" s="687"/>
      <c r="F5" s="687"/>
      <c r="G5" s="687"/>
      <c r="H5" s="687"/>
      <c r="I5" s="687"/>
      <c r="J5" s="687"/>
      <c r="K5" s="687"/>
      <c r="L5" s="687"/>
      <c r="M5" s="687"/>
      <c r="N5" s="687"/>
      <c r="O5" s="687"/>
      <c r="P5" s="687"/>
      <c r="Q5" s="687"/>
      <c r="R5" s="687"/>
    </row>
    <row r="6" spans="1:18" s="218" customFormat="1" ht="15">
      <c r="A6" s="687" t="s">
        <v>660</v>
      </c>
      <c r="B6" s="687"/>
      <c r="C6" s="687"/>
      <c r="D6" s="687"/>
      <c r="E6" s="687"/>
      <c r="F6" s="687"/>
      <c r="G6" s="687"/>
      <c r="H6" s="687"/>
      <c r="I6" s="687"/>
      <c r="J6" s="687"/>
      <c r="K6" s="687"/>
      <c r="L6" s="687"/>
      <c r="M6" s="687"/>
      <c r="N6" s="687"/>
      <c r="O6" s="687"/>
      <c r="P6" s="687"/>
      <c r="Q6" s="687"/>
      <c r="R6" s="687"/>
    </row>
    <row r="7" spans="1:18" s="218" customFormat="1" ht="15">
      <c r="A7" s="687"/>
      <c r="B7" s="687"/>
      <c r="C7" s="687"/>
      <c r="D7" s="687"/>
      <c r="E7" s="687"/>
      <c r="F7" s="687"/>
      <c r="G7" s="687"/>
      <c r="H7" s="687"/>
      <c r="I7" s="687"/>
      <c r="J7" s="687"/>
      <c r="K7" s="687"/>
      <c r="L7" s="687"/>
      <c r="M7" s="687"/>
      <c r="N7" s="687"/>
      <c r="O7" s="687"/>
      <c r="P7" s="687"/>
      <c r="Q7" s="687"/>
      <c r="R7" s="687"/>
    </row>
    <row r="8" spans="1:18" s="218" customFormat="1" ht="15">
      <c r="A8" s="687" t="s">
        <v>663</v>
      </c>
      <c r="B8" s="687"/>
      <c r="C8" s="687"/>
      <c r="D8" s="687"/>
      <c r="E8" s="687"/>
      <c r="F8" s="687"/>
      <c r="G8" s="687"/>
      <c r="H8" s="687"/>
      <c r="I8" s="687"/>
      <c r="J8" s="687"/>
      <c r="K8" s="687"/>
      <c r="L8" s="687"/>
      <c r="M8" s="687"/>
      <c r="N8" s="687"/>
      <c r="O8" s="687"/>
      <c r="P8" s="687"/>
      <c r="Q8" s="687"/>
      <c r="R8" s="687"/>
    </row>
    <row r="9" spans="1:18" s="218" customFormat="1" ht="15">
      <c r="A9" s="687"/>
      <c r="B9" s="687"/>
      <c r="C9" s="687"/>
      <c r="D9" s="687"/>
      <c r="E9" s="687"/>
      <c r="F9" s="687"/>
      <c r="G9" s="687"/>
      <c r="H9" s="687"/>
      <c r="I9" s="687"/>
      <c r="J9" s="687"/>
      <c r="K9" s="687"/>
      <c r="L9" s="687"/>
      <c r="M9" s="687"/>
      <c r="N9" s="687"/>
      <c r="O9" s="687"/>
      <c r="P9" s="687"/>
      <c r="Q9" s="687"/>
      <c r="R9" s="687"/>
    </row>
    <row r="10" spans="1:18" s="218" customFormat="1" ht="15">
      <c r="A10" s="687" t="s">
        <v>661</v>
      </c>
      <c r="B10" s="687"/>
      <c r="C10" s="687"/>
      <c r="D10" s="687"/>
      <c r="E10" s="687"/>
      <c r="F10" s="687"/>
      <c r="G10" s="687"/>
      <c r="H10" s="687"/>
      <c r="I10" s="687"/>
      <c r="J10" s="687"/>
      <c r="K10" s="687"/>
      <c r="L10" s="687"/>
      <c r="M10" s="687"/>
      <c r="N10" s="687"/>
      <c r="O10" s="687"/>
      <c r="P10" s="687"/>
      <c r="Q10" s="687"/>
      <c r="R10" s="687"/>
    </row>
    <row r="11" spans="1:18" s="218" customFormat="1" ht="15">
      <c r="A11" s="687" t="s">
        <v>396</v>
      </c>
      <c r="B11" s="687"/>
      <c r="C11" s="687"/>
      <c r="D11" s="687"/>
      <c r="E11" s="687"/>
      <c r="F11" s="687"/>
      <c r="G11" s="687"/>
      <c r="H11" s="687"/>
      <c r="I11" s="687"/>
      <c r="J11" s="687"/>
      <c r="K11" s="687"/>
      <c r="L11" s="687"/>
      <c r="M11" s="687"/>
      <c r="N11" s="687"/>
      <c r="O11" s="687"/>
      <c r="P11" s="687"/>
      <c r="Q11" s="687"/>
      <c r="R11" s="687"/>
    </row>
    <row r="12" spans="1:18" s="218" customFormat="1" ht="15.75">
      <c r="A12" s="704" t="s">
        <v>410</v>
      </c>
      <c r="B12" s="704"/>
      <c r="C12" s="704"/>
      <c r="D12" s="704"/>
      <c r="E12" s="704"/>
      <c r="F12" s="704"/>
      <c r="G12" s="704"/>
      <c r="H12" s="704"/>
      <c r="I12" s="704"/>
      <c r="J12" s="704"/>
      <c r="K12" s="704"/>
      <c r="L12" s="687"/>
      <c r="M12" s="687"/>
      <c r="N12" s="687"/>
      <c r="O12" s="687"/>
      <c r="P12" s="687"/>
      <c r="Q12" s="687"/>
      <c r="R12" s="687"/>
    </row>
    <row r="13" spans="1:18" s="218" customFormat="1" ht="15">
      <c r="A13" s="357"/>
      <c r="B13" s="357"/>
      <c r="C13" s="357"/>
      <c r="D13" s="357"/>
      <c r="E13" s="357"/>
      <c r="F13" s="357"/>
      <c r="G13" s="357"/>
      <c r="H13" s="357"/>
      <c r="I13" s="357"/>
      <c r="J13" s="705"/>
      <c r="K13" s="705"/>
      <c r="L13" s="687"/>
      <c r="M13" s="687"/>
      <c r="N13" s="687"/>
      <c r="O13" s="687"/>
      <c r="P13" s="687"/>
      <c r="Q13" s="687"/>
      <c r="R13" s="687"/>
    </row>
    <row r="14" spans="1:18" s="218" customFormat="1" ht="15">
      <c r="A14" s="687" t="s">
        <v>662</v>
      </c>
      <c r="B14" s="687"/>
      <c r="C14" s="687"/>
      <c r="D14" s="687"/>
      <c r="E14" s="687"/>
      <c r="F14" s="687"/>
      <c r="G14" s="687"/>
      <c r="H14" s="687"/>
      <c r="I14" s="687"/>
      <c r="J14" s="687"/>
      <c r="K14" s="687"/>
      <c r="L14" s="687"/>
      <c r="M14" s="687"/>
      <c r="N14" s="687"/>
      <c r="O14" s="687"/>
      <c r="P14" s="687"/>
      <c r="Q14" s="687"/>
      <c r="R14" s="687"/>
    </row>
    <row r="15" spans="1:18" s="218" customFormat="1" ht="15">
      <c r="A15" s="687"/>
      <c r="B15" s="687"/>
      <c r="C15" s="687"/>
      <c r="D15" s="687"/>
      <c r="E15" s="687"/>
      <c r="F15" s="687"/>
      <c r="G15" s="687"/>
      <c r="H15" s="687"/>
      <c r="I15" s="687"/>
      <c r="J15" s="687"/>
      <c r="K15" s="687"/>
      <c r="L15" s="687"/>
      <c r="M15" s="687"/>
      <c r="N15" s="687"/>
      <c r="O15" s="687"/>
      <c r="P15" s="687"/>
      <c r="Q15" s="687"/>
      <c r="R15" s="687"/>
    </row>
    <row r="16" spans="1:18" s="218" customFormat="1" ht="15.75">
      <c r="A16" s="706" t="s">
        <v>409</v>
      </c>
      <c r="B16" s="687"/>
      <c r="C16" s="687"/>
      <c r="D16" s="687"/>
      <c r="E16" s="687"/>
      <c r="F16" s="687"/>
      <c r="G16" s="687"/>
      <c r="H16" s="687"/>
      <c r="I16" s="687"/>
      <c r="J16" s="687"/>
      <c r="K16" s="687"/>
      <c r="L16" s="687"/>
      <c r="M16" s="687"/>
      <c r="N16" s="687"/>
      <c r="O16" s="687"/>
      <c r="P16" s="687"/>
      <c r="Q16" s="687"/>
      <c r="R16" s="687"/>
    </row>
    <row r="17" spans="1:18" s="218" customFormat="1" ht="15">
      <c r="A17" s="687" t="s">
        <v>397</v>
      </c>
      <c r="B17" s="687"/>
      <c r="C17" s="687"/>
      <c r="D17" s="687"/>
      <c r="E17" s="687"/>
      <c r="F17" s="687"/>
      <c r="G17" s="687"/>
      <c r="H17" s="687"/>
      <c r="I17" s="687"/>
      <c r="J17" s="687"/>
      <c r="K17" s="687"/>
      <c r="L17" s="687"/>
      <c r="M17" s="687"/>
      <c r="N17" s="687"/>
      <c r="O17" s="687"/>
      <c r="P17" s="687"/>
      <c r="Q17" s="687"/>
      <c r="R17" s="687"/>
    </row>
    <row r="18" spans="1:18" s="218" customFormat="1" ht="15">
      <c r="A18" s="687"/>
      <c r="B18" s="687"/>
      <c r="C18" s="687"/>
      <c r="D18" s="687"/>
      <c r="E18" s="687"/>
      <c r="F18" s="687"/>
      <c r="G18" s="687"/>
      <c r="H18" s="687"/>
      <c r="I18" s="687"/>
      <c r="J18" s="687"/>
      <c r="K18" s="687"/>
      <c r="L18" s="687"/>
      <c r="M18" s="687"/>
      <c r="N18" s="687"/>
      <c r="O18" s="687"/>
      <c r="P18" s="687"/>
      <c r="Q18" s="687"/>
      <c r="R18" s="687"/>
    </row>
    <row r="19" spans="1:18" s="218" customFormat="1" ht="15">
      <c r="A19" s="687" t="s">
        <v>621</v>
      </c>
      <c r="B19" s="687"/>
      <c r="C19" s="687"/>
      <c r="D19" s="687"/>
      <c r="E19" s="687"/>
      <c r="F19" s="687"/>
      <c r="G19" s="687"/>
      <c r="H19" s="687"/>
      <c r="I19" s="687"/>
      <c r="J19" s="687"/>
      <c r="K19" s="687"/>
      <c r="L19" s="687"/>
      <c r="M19" s="687"/>
      <c r="N19" s="687"/>
      <c r="O19" s="687"/>
      <c r="P19" s="687"/>
      <c r="Q19" s="687"/>
      <c r="R19" s="687"/>
    </row>
    <row r="20" spans="1:18" s="218" customFormat="1" ht="15">
      <c r="A20" s="687"/>
      <c r="B20" s="687"/>
      <c r="C20" s="687"/>
      <c r="D20" s="687"/>
      <c r="E20" s="687"/>
      <c r="F20" s="687"/>
      <c r="G20" s="687"/>
      <c r="H20" s="687"/>
      <c r="I20" s="687"/>
      <c r="J20" s="687"/>
      <c r="K20" s="687"/>
      <c r="L20" s="687"/>
      <c r="M20" s="687"/>
      <c r="N20" s="687"/>
      <c r="O20" s="687"/>
      <c r="P20" s="687"/>
      <c r="Q20" s="687"/>
      <c r="R20" s="687"/>
    </row>
    <row r="21" spans="1:18" s="218" customFormat="1" ht="15">
      <c r="A21" s="687" t="s">
        <v>398</v>
      </c>
      <c r="B21" s="687"/>
      <c r="C21" s="687"/>
      <c r="D21" s="687"/>
      <c r="E21" s="687"/>
      <c r="F21" s="687"/>
      <c r="G21" s="687"/>
      <c r="H21" s="687"/>
      <c r="I21" s="687"/>
      <c r="J21" s="687"/>
      <c r="K21" s="687"/>
      <c r="L21" s="687"/>
      <c r="M21" s="687"/>
      <c r="N21" s="687"/>
      <c r="O21" s="687"/>
      <c r="P21" s="687"/>
      <c r="Q21" s="687"/>
      <c r="R21" s="687"/>
    </row>
    <row r="22" spans="1:18" s="218" customFormat="1" ht="15">
      <c r="A22" s="687"/>
      <c r="B22" s="687"/>
      <c r="C22" s="687"/>
      <c r="D22" s="687"/>
      <c r="E22" s="687"/>
      <c r="F22" s="687"/>
      <c r="G22" s="687"/>
      <c r="H22" s="687"/>
      <c r="I22" s="687"/>
      <c r="J22" s="687"/>
      <c r="K22" s="687"/>
      <c r="L22" s="687"/>
      <c r="M22" s="687"/>
      <c r="N22" s="687"/>
      <c r="O22" s="687"/>
      <c r="P22" s="687"/>
      <c r="Q22" s="687"/>
      <c r="R22" s="687"/>
    </row>
    <row r="23" spans="1:18" s="218" customFormat="1" ht="15.75">
      <c r="A23" s="706" t="s">
        <v>399</v>
      </c>
      <c r="B23" s="687"/>
      <c r="C23" s="687"/>
      <c r="D23" s="687"/>
      <c r="E23" s="687"/>
      <c r="F23" s="687"/>
      <c r="G23" s="687"/>
      <c r="H23" s="687"/>
      <c r="I23" s="687"/>
      <c r="J23" s="687"/>
      <c r="K23" s="687"/>
      <c r="L23" s="687"/>
      <c r="M23" s="687"/>
      <c r="N23" s="687"/>
      <c r="O23" s="687"/>
      <c r="P23" s="687"/>
      <c r="Q23" s="687"/>
      <c r="R23" s="687"/>
    </row>
    <row r="24" spans="1:18" s="218" customFormat="1" ht="15">
      <c r="A24" s="687" t="s">
        <v>400</v>
      </c>
      <c r="B24" s="687"/>
      <c r="C24" s="687"/>
      <c r="D24" s="687"/>
      <c r="E24" s="687"/>
      <c r="F24" s="687"/>
      <c r="G24" s="687"/>
      <c r="H24" s="687"/>
      <c r="I24" s="687"/>
      <c r="J24" s="687"/>
      <c r="K24" s="687"/>
      <c r="L24" s="687"/>
      <c r="M24" s="687"/>
      <c r="N24" s="687"/>
      <c r="O24" s="687"/>
      <c r="P24" s="687"/>
      <c r="Q24" s="687"/>
      <c r="R24" s="687"/>
    </row>
    <row r="25" spans="1:18" s="218" customFormat="1" ht="15">
      <c r="A25" s="687"/>
      <c r="B25" s="687"/>
      <c r="C25" s="687"/>
      <c r="D25" s="687"/>
      <c r="E25" s="687"/>
      <c r="F25" s="687"/>
      <c r="G25" s="687"/>
      <c r="H25" s="687"/>
      <c r="I25" s="687"/>
      <c r="J25" s="687"/>
      <c r="K25" s="687"/>
      <c r="L25" s="687"/>
      <c r="M25" s="687"/>
      <c r="N25" s="687"/>
      <c r="O25" s="687"/>
      <c r="P25" s="687"/>
      <c r="Q25" s="687"/>
      <c r="R25" s="687"/>
    </row>
    <row r="26" spans="1:18" s="218" customFormat="1" ht="15">
      <c r="A26" s="687" t="s">
        <v>401</v>
      </c>
      <c r="B26" s="687"/>
      <c r="C26" s="687"/>
      <c r="D26" s="687"/>
      <c r="E26" s="687"/>
      <c r="F26" s="687"/>
      <c r="G26" s="687"/>
      <c r="H26" s="687"/>
      <c r="I26" s="687"/>
      <c r="J26" s="687"/>
      <c r="K26" s="687"/>
      <c r="L26" s="687"/>
      <c r="M26" s="687"/>
      <c r="N26" s="687"/>
      <c r="O26" s="687"/>
      <c r="P26" s="687"/>
      <c r="Q26" s="687"/>
      <c r="R26" s="687"/>
    </row>
    <row r="27" spans="1:18" s="218" customFormat="1" ht="15">
      <c r="A27" s="687"/>
      <c r="B27" s="687"/>
      <c r="C27" s="687"/>
      <c r="D27" s="687"/>
      <c r="E27" s="687"/>
      <c r="F27" s="687"/>
      <c r="G27" s="687"/>
      <c r="H27" s="687"/>
      <c r="I27" s="687"/>
      <c r="J27" s="687"/>
      <c r="K27" s="687"/>
      <c r="L27" s="687"/>
      <c r="M27" s="687"/>
      <c r="N27" s="687"/>
      <c r="O27" s="687"/>
      <c r="P27" s="687"/>
      <c r="Q27" s="687"/>
      <c r="R27" s="687"/>
    </row>
    <row r="28" spans="1:18" s="218" customFormat="1" ht="15">
      <c r="A28" s="687" t="s">
        <v>402</v>
      </c>
      <c r="B28" s="687"/>
      <c r="C28" s="687"/>
      <c r="D28" s="687"/>
      <c r="E28" s="687"/>
      <c r="F28" s="687"/>
      <c r="G28" s="687"/>
      <c r="H28" s="687"/>
      <c r="I28" s="687"/>
      <c r="J28" s="687"/>
      <c r="K28" s="687"/>
      <c r="L28" s="687"/>
      <c r="M28" s="687"/>
      <c r="N28" s="687"/>
      <c r="O28" s="687"/>
      <c r="P28" s="687"/>
      <c r="Q28" s="687"/>
      <c r="R28" s="687"/>
    </row>
    <row r="29" spans="1:18" s="218" customFormat="1" ht="15">
      <c r="A29" s="687"/>
      <c r="B29" s="687"/>
      <c r="C29" s="687"/>
      <c r="D29" s="687"/>
      <c r="E29" s="687"/>
      <c r="F29" s="687"/>
      <c r="G29" s="687"/>
      <c r="H29" s="687"/>
      <c r="I29" s="687"/>
      <c r="J29" s="687"/>
      <c r="K29" s="687"/>
      <c r="L29" s="687"/>
      <c r="M29" s="687"/>
      <c r="N29" s="687"/>
      <c r="O29" s="687"/>
      <c r="P29" s="687"/>
      <c r="Q29" s="687"/>
      <c r="R29" s="687"/>
    </row>
    <row r="30" spans="1:18" s="218" customFormat="1" ht="15">
      <c r="A30" s="687" t="s">
        <v>408</v>
      </c>
      <c r="B30" s="687"/>
      <c r="C30" s="687"/>
      <c r="D30" s="687"/>
      <c r="E30" s="687"/>
      <c r="F30" s="687"/>
      <c r="G30" s="687"/>
      <c r="H30" s="687"/>
      <c r="I30" s="687"/>
      <c r="J30" s="687"/>
      <c r="K30" s="687"/>
      <c r="L30" s="687"/>
      <c r="M30" s="687"/>
      <c r="N30" s="687"/>
      <c r="O30" s="687"/>
      <c r="P30" s="687"/>
      <c r="Q30" s="687"/>
      <c r="R30" s="687"/>
    </row>
    <row r="31" spans="1:18" s="218" customFormat="1" ht="15">
      <c r="A31" s="687" t="s">
        <v>657</v>
      </c>
      <c r="B31" s="687"/>
      <c r="C31" s="687"/>
      <c r="D31" s="687"/>
      <c r="E31" s="687"/>
      <c r="F31" s="687"/>
      <c r="G31" s="687"/>
      <c r="H31" s="687"/>
      <c r="I31" s="687"/>
      <c r="J31" s="687"/>
      <c r="K31" s="687"/>
      <c r="L31" s="687"/>
      <c r="M31" s="687"/>
      <c r="N31" s="687"/>
      <c r="O31" s="687"/>
      <c r="P31" s="687"/>
      <c r="Q31" s="687"/>
      <c r="R31" s="687"/>
    </row>
    <row r="32" spans="1:18" s="218" customFormat="1" ht="15">
      <c r="A32" s="687" t="s">
        <v>403</v>
      </c>
      <c r="B32" s="687"/>
      <c r="C32" s="687"/>
      <c r="D32" s="687"/>
      <c r="E32" s="687"/>
      <c r="F32" s="687"/>
      <c r="G32" s="687"/>
      <c r="H32" s="687"/>
      <c r="I32" s="687"/>
      <c r="J32" s="687"/>
      <c r="K32" s="687"/>
      <c r="L32" s="687"/>
      <c r="M32" s="687"/>
      <c r="N32" s="687"/>
      <c r="O32" s="687"/>
      <c r="P32" s="687"/>
      <c r="Q32" s="687"/>
      <c r="R32" s="687"/>
    </row>
    <row r="33" spans="1:18" s="218" customFormat="1" ht="15">
      <c r="A33" s="687" t="s">
        <v>404</v>
      </c>
      <c r="B33" s="687"/>
      <c r="C33" s="687"/>
      <c r="D33" s="687"/>
      <c r="E33" s="687"/>
      <c r="F33" s="687"/>
      <c r="G33" s="687"/>
      <c r="H33" s="687"/>
      <c r="I33" s="687"/>
      <c r="J33" s="687"/>
      <c r="K33" s="687"/>
      <c r="L33" s="687"/>
      <c r="M33" s="687"/>
      <c r="N33" s="687"/>
      <c r="O33" s="687"/>
      <c r="P33" s="687"/>
      <c r="Q33" s="687"/>
      <c r="R33" s="687"/>
    </row>
    <row r="34" spans="1:18" s="218" customFormat="1" ht="15">
      <c r="A34" s="687" t="s">
        <v>405</v>
      </c>
      <c r="B34" s="687"/>
      <c r="C34" s="687"/>
      <c r="D34" s="687"/>
      <c r="E34" s="687"/>
      <c r="F34" s="687"/>
      <c r="G34" s="687"/>
      <c r="H34" s="687"/>
      <c r="I34" s="687"/>
      <c r="J34" s="687"/>
      <c r="K34" s="687"/>
      <c r="L34" s="687"/>
      <c r="M34" s="687"/>
      <c r="N34" s="687"/>
      <c r="O34" s="687"/>
      <c r="P34" s="687"/>
      <c r="Q34" s="687"/>
      <c r="R34" s="687"/>
    </row>
    <row r="35" spans="1:18" s="218" customFormat="1" ht="15">
      <c r="A35" s="687" t="s">
        <v>406</v>
      </c>
      <c r="B35" s="687"/>
      <c r="C35" s="687"/>
      <c r="D35" s="687"/>
      <c r="E35" s="687"/>
      <c r="F35" s="687"/>
      <c r="G35" s="687"/>
      <c r="H35" s="687"/>
      <c r="I35" s="687"/>
      <c r="J35" s="687"/>
      <c r="K35" s="687"/>
      <c r="L35" s="687"/>
      <c r="M35" s="687"/>
      <c r="N35" s="687"/>
      <c r="O35" s="687"/>
      <c r="P35" s="687"/>
      <c r="Q35" s="687"/>
      <c r="R35" s="687"/>
    </row>
    <row r="36" spans="1:18" s="218" customFormat="1" ht="15">
      <c r="A36" s="687"/>
      <c r="B36" s="687"/>
      <c r="C36" s="687"/>
      <c r="D36" s="687"/>
      <c r="E36" s="687"/>
      <c r="F36" s="687"/>
      <c r="G36" s="687"/>
      <c r="H36" s="687"/>
      <c r="I36" s="687"/>
      <c r="J36" s="687"/>
      <c r="K36" s="687"/>
      <c r="L36" s="687"/>
      <c r="M36" s="687"/>
      <c r="N36" s="687"/>
      <c r="O36" s="687"/>
      <c r="P36" s="687"/>
      <c r="Q36" s="687"/>
      <c r="R36" s="687"/>
    </row>
    <row r="37" spans="1:18" s="218" customFormat="1" ht="15">
      <c r="A37" s="954" t="s">
        <v>615</v>
      </c>
      <c r="B37" s="954"/>
      <c r="C37" s="954"/>
      <c r="D37" s="954"/>
      <c r="E37" s="954"/>
      <c r="F37" s="954"/>
      <c r="G37" s="954"/>
      <c r="H37" s="954"/>
      <c r="I37" s="954"/>
      <c r="J37" s="954"/>
      <c r="K37" s="954"/>
      <c r="L37" s="954"/>
      <c r="M37" s="954"/>
      <c r="N37" s="954"/>
      <c r="O37" s="687"/>
      <c r="P37" s="687"/>
      <c r="Q37" s="687"/>
      <c r="R37" s="687"/>
    </row>
    <row r="38" spans="1:18" s="218" customFormat="1" ht="15">
      <c r="A38" s="954"/>
      <c r="B38" s="954"/>
      <c r="C38" s="954"/>
      <c r="D38" s="954"/>
      <c r="E38" s="954"/>
      <c r="F38" s="954"/>
      <c r="G38" s="954"/>
      <c r="H38" s="954"/>
      <c r="I38" s="954"/>
      <c r="J38" s="954"/>
      <c r="K38" s="954"/>
      <c r="L38" s="954"/>
      <c r="M38" s="954"/>
      <c r="N38" s="954"/>
      <c r="O38" s="687"/>
      <c r="P38" s="687"/>
      <c r="Q38" s="687"/>
      <c r="R38" s="687"/>
    </row>
    <row r="39" spans="1:18" s="218" customFormat="1" ht="15" customHeight="1">
      <c r="A39" s="954"/>
      <c r="B39" s="954"/>
      <c r="C39" s="954"/>
      <c r="D39" s="954"/>
      <c r="E39" s="954"/>
      <c r="F39" s="954"/>
      <c r="G39" s="954"/>
      <c r="H39" s="954"/>
      <c r="I39" s="954"/>
      <c r="J39" s="954"/>
      <c r="K39" s="954"/>
      <c r="L39" s="954"/>
      <c r="M39" s="954"/>
      <c r="N39" s="954"/>
      <c r="O39" s="687"/>
      <c r="P39" s="687"/>
      <c r="Q39" s="687"/>
      <c r="R39" s="687"/>
    </row>
    <row r="40" spans="1:18" s="218" customFormat="1" ht="15">
      <c r="A40" s="687"/>
      <c r="B40" s="687"/>
      <c r="C40" s="687"/>
      <c r="D40" s="687"/>
      <c r="E40" s="687"/>
      <c r="F40" s="687"/>
      <c r="G40" s="687"/>
      <c r="H40" s="687"/>
      <c r="I40" s="687"/>
      <c r="J40" s="687"/>
      <c r="K40" s="687"/>
      <c r="L40" s="687"/>
      <c r="M40" s="687"/>
      <c r="N40" s="687"/>
      <c r="O40" s="687"/>
      <c r="P40" s="687"/>
      <c r="Q40" s="687"/>
      <c r="R40" s="687"/>
    </row>
    <row r="41" spans="1:18" s="218" customFormat="1" ht="15">
      <c r="A41" s="687" t="s">
        <v>650</v>
      </c>
      <c r="B41" s="687"/>
      <c r="C41" s="687"/>
      <c r="D41" s="687"/>
      <c r="E41" s="687"/>
      <c r="F41" s="687"/>
      <c r="G41" s="687"/>
      <c r="H41" s="687"/>
      <c r="I41" s="687"/>
      <c r="J41" s="687"/>
      <c r="K41" s="687"/>
      <c r="L41" s="687"/>
      <c r="M41" s="687"/>
      <c r="N41" s="687"/>
      <c r="O41" s="687"/>
      <c r="P41" s="687"/>
      <c r="Q41" s="687"/>
      <c r="R41" s="687"/>
    </row>
    <row r="42" spans="1:18" s="218" customFormat="1" ht="15">
      <c r="A42" s="687"/>
      <c r="B42" s="687"/>
      <c r="C42" s="687"/>
      <c r="D42" s="687"/>
      <c r="E42" s="687"/>
      <c r="F42" s="687"/>
      <c r="G42" s="687"/>
      <c r="H42" s="687"/>
      <c r="I42" s="687"/>
      <c r="J42" s="687"/>
      <c r="K42" s="687"/>
      <c r="L42" s="687"/>
      <c r="M42" s="687"/>
      <c r="N42" s="687"/>
      <c r="O42" s="687"/>
      <c r="P42" s="687"/>
      <c r="Q42" s="687"/>
      <c r="R42" s="687"/>
    </row>
    <row r="43" spans="1:18" s="218" customFormat="1" ht="15">
      <c r="A43" s="687" t="s">
        <v>651</v>
      </c>
      <c r="B43" s="687"/>
      <c r="C43" s="687"/>
      <c r="D43" s="687"/>
      <c r="E43" s="687"/>
      <c r="F43" s="687"/>
      <c r="G43" s="687"/>
      <c r="H43" s="687"/>
      <c r="I43" s="687"/>
      <c r="J43" s="687"/>
      <c r="K43" s="687"/>
      <c r="L43" s="687"/>
      <c r="M43" s="687"/>
      <c r="N43" s="687"/>
      <c r="O43" s="687"/>
      <c r="P43" s="687"/>
      <c r="Q43" s="687"/>
      <c r="R43" s="687"/>
    </row>
    <row r="44" spans="1:18" s="218" customFormat="1" ht="15">
      <c r="A44" s="687"/>
      <c r="B44" s="687"/>
      <c r="C44" s="687"/>
      <c r="D44" s="687"/>
      <c r="E44" s="687"/>
      <c r="F44" s="687"/>
      <c r="G44" s="687"/>
      <c r="H44" s="687"/>
      <c r="I44" s="687"/>
      <c r="J44" s="687"/>
      <c r="K44" s="687"/>
      <c r="L44" s="687"/>
      <c r="M44" s="687"/>
      <c r="N44" s="687"/>
      <c r="O44" s="687"/>
      <c r="P44" s="687"/>
      <c r="Q44" s="687"/>
      <c r="R44" s="687"/>
    </row>
    <row r="45" spans="1:18" s="218" customFormat="1" ht="15">
      <c r="A45" s="687" t="s">
        <v>664</v>
      </c>
      <c r="B45" s="687"/>
      <c r="C45" s="687"/>
      <c r="D45" s="687"/>
      <c r="E45" s="687"/>
      <c r="F45" s="687"/>
      <c r="G45" s="687"/>
      <c r="H45" s="687"/>
      <c r="I45" s="687"/>
      <c r="J45" s="687"/>
      <c r="K45" s="687"/>
      <c r="L45" s="687"/>
      <c r="M45" s="687"/>
      <c r="N45" s="687"/>
      <c r="O45" s="687"/>
      <c r="P45" s="687"/>
      <c r="Q45" s="687"/>
      <c r="R45" s="687"/>
    </row>
    <row r="46" spans="1:18" s="218" customFormat="1" ht="15">
      <c r="A46" s="687"/>
      <c r="B46" s="687"/>
      <c r="C46" s="687"/>
      <c r="D46" s="687"/>
      <c r="E46" s="687"/>
      <c r="F46" s="687"/>
      <c r="G46" s="687"/>
      <c r="H46" s="687"/>
      <c r="I46" s="687"/>
      <c r="J46" s="687"/>
      <c r="K46" s="687"/>
      <c r="L46" s="687"/>
      <c r="M46" s="687"/>
      <c r="N46" s="687"/>
      <c r="O46" s="687"/>
      <c r="P46" s="687"/>
      <c r="Q46" s="687"/>
      <c r="R46" s="687"/>
    </row>
    <row r="47" spans="1:18" s="218" customFormat="1" ht="15">
      <c r="A47" s="687" t="s">
        <v>656</v>
      </c>
      <c r="B47" s="687"/>
      <c r="C47" s="687"/>
      <c r="D47" s="687"/>
      <c r="E47" s="687"/>
      <c r="F47" s="687"/>
      <c r="G47" s="687"/>
      <c r="H47" s="687"/>
      <c r="I47" s="687"/>
      <c r="J47" s="687"/>
      <c r="K47" s="687"/>
      <c r="L47" s="687"/>
      <c r="M47" s="687"/>
      <c r="N47" s="687"/>
      <c r="O47" s="687"/>
      <c r="P47" s="687"/>
      <c r="Q47" s="687"/>
      <c r="R47" s="687"/>
    </row>
    <row r="48" spans="1:18" s="218" customFormat="1" ht="15">
      <c r="A48" s="687"/>
      <c r="B48" s="687"/>
      <c r="C48" s="687"/>
      <c r="D48" s="687"/>
      <c r="E48" s="687"/>
      <c r="F48" s="687"/>
      <c r="G48" s="687"/>
      <c r="H48" s="687"/>
      <c r="I48" s="687"/>
      <c r="J48" s="687"/>
      <c r="K48" s="687"/>
      <c r="L48" s="687"/>
      <c r="M48" s="687"/>
      <c r="N48" s="687"/>
      <c r="O48" s="687"/>
      <c r="P48" s="687"/>
      <c r="Q48" s="687"/>
      <c r="R48" s="687"/>
    </row>
    <row r="49" spans="1:18" s="218" customFormat="1" ht="15">
      <c r="A49" s="687" t="s">
        <v>652</v>
      </c>
      <c r="B49" s="687"/>
      <c r="C49" s="687"/>
      <c r="D49" s="687"/>
      <c r="E49" s="687"/>
      <c r="F49" s="687"/>
      <c r="G49" s="687"/>
      <c r="H49" s="687"/>
      <c r="I49" s="687"/>
      <c r="J49" s="687"/>
      <c r="K49" s="687"/>
      <c r="L49" s="687"/>
      <c r="M49" s="687"/>
      <c r="N49" s="687"/>
      <c r="O49" s="687"/>
      <c r="P49" s="687"/>
      <c r="Q49" s="687"/>
      <c r="R49" s="687"/>
    </row>
    <row r="50" spans="1:18" s="218" customFormat="1" ht="15">
      <c r="A50" s="687"/>
      <c r="B50" s="687"/>
      <c r="C50" s="687"/>
      <c r="D50" s="687"/>
      <c r="E50" s="687"/>
      <c r="F50" s="687"/>
      <c r="G50" s="687"/>
      <c r="H50" s="687"/>
      <c r="I50" s="687"/>
      <c r="J50" s="687"/>
      <c r="K50" s="687"/>
      <c r="L50" s="687"/>
      <c r="M50" s="687"/>
      <c r="N50" s="687"/>
      <c r="O50" s="687"/>
      <c r="P50" s="687"/>
      <c r="Q50" s="687"/>
      <c r="R50" s="687"/>
    </row>
    <row r="51" spans="1:18" s="218" customFormat="1" ht="15">
      <c r="A51" s="687" t="s">
        <v>655</v>
      </c>
      <c r="B51" s="687"/>
      <c r="C51" s="687"/>
      <c r="D51" s="687"/>
      <c r="E51" s="687"/>
      <c r="F51" s="687"/>
      <c r="G51" s="687"/>
      <c r="H51" s="687"/>
      <c r="I51" s="687"/>
      <c r="J51" s="687"/>
      <c r="K51" s="687"/>
      <c r="L51" s="687"/>
      <c r="M51" s="687"/>
      <c r="N51" s="687"/>
      <c r="O51" s="687"/>
      <c r="P51" s="687"/>
      <c r="Q51" s="687"/>
      <c r="R51" s="687"/>
    </row>
    <row r="52" spans="1:18" s="218" customFormat="1" ht="15">
      <c r="A52" s="687"/>
      <c r="B52" s="687"/>
      <c r="C52" s="687"/>
      <c r="D52" s="687"/>
      <c r="E52" s="687"/>
      <c r="F52" s="687"/>
      <c r="G52" s="687"/>
      <c r="H52" s="687"/>
      <c r="I52" s="687"/>
      <c r="J52" s="687"/>
      <c r="K52" s="687"/>
      <c r="L52" s="687"/>
      <c r="M52" s="687"/>
      <c r="N52" s="687"/>
      <c r="O52" s="687"/>
      <c r="P52" s="687"/>
      <c r="Q52" s="687"/>
      <c r="R52" s="687"/>
    </row>
    <row r="53" spans="1:18" s="218" customFormat="1" ht="15">
      <c r="A53" s="687" t="s">
        <v>653</v>
      </c>
      <c r="B53" s="687"/>
      <c r="C53" s="687"/>
      <c r="D53" s="687"/>
      <c r="E53" s="687"/>
      <c r="F53" s="687"/>
      <c r="G53" s="687"/>
      <c r="H53" s="687"/>
      <c r="I53" s="687"/>
      <c r="J53" s="687"/>
      <c r="K53" s="687"/>
      <c r="L53" s="687"/>
      <c r="M53" s="687"/>
      <c r="N53" s="687"/>
      <c r="O53" s="687"/>
      <c r="P53" s="687"/>
      <c r="Q53" s="687"/>
      <c r="R53" s="687"/>
    </row>
    <row r="54" spans="1:18" s="218" customFormat="1" ht="15">
      <c r="A54" s="687"/>
      <c r="B54" s="687"/>
      <c r="C54" s="687"/>
      <c r="D54" s="687"/>
      <c r="E54" s="687"/>
      <c r="F54" s="687"/>
      <c r="G54" s="687"/>
      <c r="H54" s="687"/>
      <c r="I54" s="687"/>
      <c r="J54" s="687"/>
      <c r="K54" s="687"/>
      <c r="L54" s="687"/>
      <c r="M54" s="687"/>
      <c r="N54" s="687"/>
      <c r="O54" s="687"/>
      <c r="P54" s="687"/>
      <c r="Q54" s="687"/>
      <c r="R54" s="687"/>
    </row>
    <row r="55" spans="1:18" s="218" customFormat="1" ht="15">
      <c r="A55" s="687"/>
      <c r="B55" s="687"/>
      <c r="C55" s="687"/>
      <c r="D55" s="687"/>
      <c r="E55" s="687"/>
      <c r="F55" s="687"/>
      <c r="G55" s="687"/>
      <c r="H55" s="687"/>
      <c r="I55" s="687"/>
      <c r="J55" s="687"/>
      <c r="K55" s="687"/>
      <c r="L55" s="687"/>
      <c r="M55" s="687"/>
      <c r="N55" s="687"/>
      <c r="O55" s="687"/>
      <c r="P55" s="687"/>
      <c r="Q55" s="687"/>
      <c r="R55" s="687"/>
    </row>
    <row r="56" spans="1:18" s="218" customFormat="1" ht="15.75">
      <c r="A56" s="706" t="s">
        <v>407</v>
      </c>
      <c r="B56" s="687"/>
      <c r="C56" s="687"/>
      <c r="D56" s="687"/>
      <c r="E56" s="687"/>
      <c r="F56" s="687"/>
      <c r="G56" s="687"/>
      <c r="H56" s="687"/>
      <c r="I56" s="687"/>
      <c r="J56" s="687"/>
      <c r="K56" s="687"/>
      <c r="L56" s="687"/>
      <c r="M56" s="687"/>
      <c r="N56" s="687"/>
      <c r="O56" s="687"/>
      <c r="P56" s="687"/>
      <c r="Q56" s="687"/>
      <c r="R56" s="687"/>
    </row>
    <row r="57" spans="1:18" s="218" customFormat="1" ht="15">
      <c r="A57" s="687" t="s">
        <v>665</v>
      </c>
      <c r="B57" s="687"/>
      <c r="C57" s="687"/>
      <c r="D57" s="687"/>
      <c r="E57" s="687"/>
      <c r="F57" s="687"/>
      <c r="G57" s="687"/>
      <c r="H57" s="687"/>
      <c r="I57" s="687"/>
      <c r="J57" s="687"/>
      <c r="K57" s="687"/>
      <c r="L57" s="687"/>
      <c r="M57" s="687"/>
      <c r="N57" s="687"/>
      <c r="O57" s="687"/>
      <c r="P57" s="687"/>
      <c r="Q57" s="687"/>
      <c r="R57" s="687"/>
    </row>
    <row r="58" spans="1:18" s="218" customFormat="1" ht="15">
      <c r="A58" s="687" t="s">
        <v>654</v>
      </c>
      <c r="B58" s="687"/>
      <c r="C58" s="687"/>
      <c r="D58" s="687"/>
      <c r="E58" s="687"/>
      <c r="F58" s="687"/>
      <c r="G58" s="687"/>
      <c r="H58" s="687"/>
      <c r="I58" s="687"/>
      <c r="J58" s="687"/>
      <c r="K58" s="687"/>
      <c r="L58" s="687"/>
      <c r="M58" s="687"/>
      <c r="N58" s="687"/>
      <c r="O58" s="687"/>
      <c r="P58" s="687"/>
      <c r="Q58" s="687"/>
      <c r="R58" s="687"/>
    </row>
    <row r="59" spans="1:18" s="218" customFormat="1" ht="15">
      <c r="A59" s="687"/>
      <c r="B59" s="687"/>
      <c r="C59" s="687"/>
      <c r="D59" s="687"/>
      <c r="E59" s="687"/>
      <c r="F59" s="687"/>
      <c r="G59" s="687"/>
      <c r="H59" s="687"/>
      <c r="I59" s="687"/>
      <c r="J59" s="687"/>
      <c r="K59" s="687"/>
      <c r="L59" s="687"/>
      <c r="M59" s="687"/>
      <c r="N59" s="687"/>
      <c r="O59" s="687"/>
      <c r="P59" s="687"/>
      <c r="Q59" s="687"/>
      <c r="R59" s="687"/>
    </row>
    <row r="60" spans="1:18" s="218" customFormat="1" ht="15">
      <c r="A60" s="687" t="s">
        <v>609</v>
      </c>
      <c r="B60" s="687"/>
      <c r="C60" s="687"/>
      <c r="D60" s="687"/>
      <c r="E60" s="687"/>
      <c r="F60" s="687"/>
      <c r="G60" s="687"/>
      <c r="H60" s="687"/>
      <c r="I60" s="687"/>
      <c r="J60" s="687"/>
      <c r="K60" s="687"/>
      <c r="L60" s="687"/>
      <c r="M60" s="687"/>
      <c r="N60" s="687"/>
      <c r="O60" s="687"/>
      <c r="P60" s="687"/>
      <c r="Q60" s="687"/>
      <c r="R60" s="687"/>
    </row>
    <row r="61" spans="1:18" s="218" customFormat="1" ht="15.75">
      <c r="A61" s="707"/>
      <c r="B61" s="687"/>
      <c r="C61" s="687"/>
      <c r="D61" s="687"/>
      <c r="E61" s="687"/>
      <c r="F61" s="687"/>
      <c r="G61" s="687"/>
      <c r="H61" s="687"/>
      <c r="I61" s="687"/>
      <c r="J61" s="687"/>
      <c r="K61" s="687"/>
      <c r="L61" s="687"/>
      <c r="M61" s="687"/>
      <c r="N61" s="687"/>
      <c r="O61" s="687"/>
      <c r="P61" s="687"/>
      <c r="Q61" s="687"/>
      <c r="R61" s="687"/>
    </row>
    <row r="62" spans="1:18" s="218" customFormat="1" ht="15.75">
      <c r="A62" s="707"/>
      <c r="B62" s="687"/>
      <c r="C62" s="687"/>
      <c r="D62" s="687"/>
      <c r="E62" s="687"/>
      <c r="F62" s="687"/>
      <c r="G62" s="687"/>
      <c r="H62" s="687"/>
      <c r="I62" s="687"/>
      <c r="J62" s="687"/>
      <c r="K62" s="687"/>
      <c r="L62" s="687"/>
      <c r="M62" s="687"/>
      <c r="N62" s="687"/>
      <c r="O62" s="687"/>
      <c r="P62" s="687"/>
      <c r="Q62" s="687"/>
      <c r="R62" s="687"/>
    </row>
    <row r="63" spans="1:18" s="218" customFormat="1" ht="15">
      <c r="A63" s="687"/>
      <c r="B63" s="687"/>
      <c r="C63" s="687"/>
      <c r="D63" s="687"/>
      <c r="E63" s="687"/>
      <c r="F63" s="687"/>
      <c r="G63" s="687"/>
      <c r="H63" s="687"/>
      <c r="I63" s="687"/>
      <c r="J63" s="687"/>
      <c r="K63" s="687"/>
      <c r="L63" s="687"/>
      <c r="M63" s="687"/>
      <c r="N63" s="687"/>
      <c r="O63" s="687"/>
      <c r="P63" s="687"/>
      <c r="Q63" s="687"/>
      <c r="R63" s="687"/>
    </row>
    <row r="64" spans="1:18" s="218" customFormat="1" ht="15">
      <c r="A64" s="687"/>
      <c r="B64" s="687"/>
      <c r="C64" s="687"/>
      <c r="D64" s="687"/>
      <c r="E64" s="687"/>
      <c r="F64" s="687"/>
      <c r="G64" s="687"/>
      <c r="H64" s="687"/>
      <c r="I64" s="687"/>
      <c r="J64" s="687"/>
      <c r="K64" s="687"/>
      <c r="L64" s="687"/>
      <c r="M64" s="687"/>
      <c r="N64" s="687"/>
      <c r="O64" s="687"/>
      <c r="P64" s="687"/>
      <c r="Q64" s="687"/>
      <c r="R64" s="687"/>
    </row>
    <row r="65" spans="1:18" s="218" customFormat="1" ht="15.75">
      <c r="A65" s="707"/>
      <c r="B65" s="687"/>
      <c r="C65" s="687"/>
      <c r="D65" s="687"/>
      <c r="E65" s="687"/>
      <c r="F65" s="687"/>
      <c r="G65" s="687"/>
      <c r="H65" s="687"/>
      <c r="I65" s="687"/>
      <c r="J65" s="687"/>
      <c r="K65" s="687"/>
      <c r="L65" s="687"/>
      <c r="M65" s="687"/>
      <c r="N65" s="687"/>
      <c r="O65" s="687"/>
      <c r="P65" s="687"/>
      <c r="Q65" s="687"/>
      <c r="R65" s="687"/>
    </row>
    <row r="66" spans="1:18" s="218" customFormat="1" ht="15">
      <c r="A66" s="687"/>
      <c r="B66" s="687"/>
      <c r="C66" s="687"/>
      <c r="D66" s="687"/>
      <c r="E66" s="687"/>
      <c r="F66" s="687"/>
      <c r="G66" s="687"/>
      <c r="H66" s="687"/>
      <c r="I66" s="687"/>
      <c r="J66" s="687"/>
      <c r="K66" s="687"/>
      <c r="L66" s="687"/>
      <c r="M66" s="687"/>
      <c r="N66" s="687"/>
      <c r="O66" s="687"/>
      <c r="P66" s="687"/>
      <c r="Q66" s="687"/>
      <c r="R66" s="687"/>
    </row>
    <row r="67" spans="1:18" s="218" customFormat="1" ht="15">
      <c r="A67" s="687"/>
      <c r="B67" s="687"/>
      <c r="C67" s="687"/>
      <c r="D67" s="687"/>
      <c r="E67" s="687"/>
      <c r="F67" s="687"/>
      <c r="G67" s="687"/>
      <c r="H67" s="687"/>
      <c r="I67" s="687"/>
      <c r="J67" s="687"/>
      <c r="K67" s="687"/>
      <c r="L67" s="687"/>
      <c r="M67" s="687"/>
      <c r="N67" s="687"/>
      <c r="O67" s="687"/>
      <c r="P67" s="687"/>
      <c r="Q67" s="687"/>
      <c r="R67" s="687"/>
    </row>
    <row r="68" spans="1:18" s="218" customFormat="1" ht="15">
      <c r="A68" s="687"/>
      <c r="B68" s="687"/>
      <c r="C68" s="687"/>
      <c r="D68" s="687"/>
      <c r="E68" s="687"/>
      <c r="F68" s="687"/>
      <c r="G68" s="687"/>
      <c r="H68" s="687"/>
      <c r="I68" s="687"/>
      <c r="J68" s="687"/>
      <c r="K68" s="687"/>
      <c r="L68" s="687"/>
      <c r="M68" s="687"/>
      <c r="N68" s="687"/>
      <c r="O68" s="687"/>
      <c r="P68" s="687"/>
      <c r="Q68" s="687"/>
      <c r="R68" s="687"/>
    </row>
    <row r="69" spans="1:18" s="218" customFormat="1" ht="15">
      <c r="A69" s="687"/>
      <c r="B69" s="687"/>
      <c r="C69" s="687"/>
      <c r="D69" s="687"/>
      <c r="E69" s="687"/>
      <c r="F69" s="687"/>
      <c r="G69" s="687"/>
      <c r="H69" s="687"/>
      <c r="I69" s="687"/>
      <c r="J69" s="687"/>
      <c r="K69" s="687"/>
      <c r="L69" s="687"/>
      <c r="M69" s="687"/>
      <c r="N69" s="687"/>
      <c r="O69" s="687"/>
      <c r="P69" s="687"/>
      <c r="Q69" s="687"/>
      <c r="R69" s="687"/>
    </row>
    <row r="70" spans="1:18" s="218" customFormat="1" ht="15">
      <c r="A70" s="687"/>
      <c r="B70" s="687"/>
      <c r="C70" s="687"/>
      <c r="D70" s="687"/>
      <c r="E70" s="687"/>
      <c r="F70" s="687"/>
      <c r="G70" s="687"/>
      <c r="H70" s="687"/>
      <c r="I70" s="687"/>
      <c r="J70" s="687"/>
      <c r="K70" s="687"/>
      <c r="L70" s="687"/>
      <c r="M70" s="687"/>
      <c r="N70" s="687"/>
      <c r="O70" s="687"/>
      <c r="P70" s="687"/>
      <c r="Q70" s="687"/>
      <c r="R70" s="687"/>
    </row>
    <row r="71" spans="1:18" s="218" customFormat="1" ht="15">
      <c r="A71" s="687"/>
      <c r="B71" s="687"/>
      <c r="C71" s="687"/>
      <c r="D71" s="687"/>
      <c r="E71" s="687"/>
      <c r="F71" s="687"/>
      <c r="G71" s="687"/>
      <c r="H71" s="687"/>
      <c r="I71" s="687"/>
      <c r="J71" s="687"/>
      <c r="K71" s="687"/>
      <c r="L71" s="687"/>
      <c r="M71" s="687"/>
      <c r="N71" s="687"/>
      <c r="O71" s="687"/>
      <c r="P71" s="687"/>
      <c r="Q71" s="687"/>
      <c r="R71" s="687"/>
    </row>
    <row r="72" spans="1:18" s="218" customFormat="1" ht="15">
      <c r="A72" s="687"/>
      <c r="B72" s="687"/>
      <c r="C72" s="687"/>
      <c r="D72" s="687"/>
      <c r="E72" s="687"/>
      <c r="F72" s="687"/>
      <c r="G72" s="687"/>
      <c r="H72" s="687"/>
      <c r="I72" s="687"/>
      <c r="J72" s="687"/>
      <c r="K72" s="687"/>
      <c r="L72" s="687"/>
      <c r="M72" s="687"/>
      <c r="N72" s="687"/>
      <c r="O72" s="687"/>
      <c r="P72" s="687"/>
      <c r="Q72" s="687"/>
      <c r="R72" s="687"/>
    </row>
    <row r="73" spans="1:18" s="218" customFormat="1" ht="15">
      <c r="A73" s="687"/>
      <c r="B73" s="687"/>
      <c r="C73" s="687"/>
      <c r="D73" s="687"/>
      <c r="E73" s="687"/>
      <c r="F73" s="687"/>
      <c r="G73" s="687"/>
      <c r="H73" s="687"/>
      <c r="I73" s="687"/>
      <c r="J73" s="687"/>
      <c r="K73" s="687"/>
      <c r="L73" s="687"/>
      <c r="M73" s="687"/>
      <c r="N73" s="687"/>
      <c r="O73" s="687"/>
      <c r="P73" s="687"/>
      <c r="Q73" s="687"/>
      <c r="R73" s="687"/>
    </row>
    <row r="74" spans="1:18" s="218" customFormat="1" ht="15">
      <c r="A74" s="687"/>
      <c r="B74" s="356"/>
      <c r="C74" s="356"/>
      <c r="D74" s="356"/>
      <c r="E74" s="356"/>
      <c r="F74" s="356"/>
      <c r="G74" s="356"/>
      <c r="H74" s="356"/>
      <c r="I74" s="356"/>
      <c r="J74" s="356"/>
      <c r="K74" s="356"/>
      <c r="L74" s="687"/>
      <c r="M74" s="687"/>
      <c r="N74" s="687"/>
      <c r="O74" s="687"/>
      <c r="P74" s="687"/>
      <c r="Q74" s="687"/>
      <c r="R74" s="687"/>
    </row>
    <row r="75" spans="1:18" s="218" customFormat="1" ht="15">
      <c r="A75" s="687"/>
      <c r="B75" s="356"/>
      <c r="C75" s="356"/>
      <c r="D75" s="356"/>
      <c r="E75" s="356"/>
      <c r="F75" s="356"/>
      <c r="G75" s="356"/>
      <c r="H75" s="356"/>
      <c r="I75" s="356"/>
      <c r="J75" s="356"/>
      <c r="K75" s="356"/>
      <c r="L75" s="687"/>
      <c r="M75" s="687"/>
      <c r="N75" s="687"/>
      <c r="O75" s="687"/>
      <c r="P75" s="687"/>
      <c r="Q75" s="687"/>
      <c r="R75" s="687"/>
    </row>
    <row r="76" spans="1:18" s="218" customFormat="1" ht="15">
      <c r="A76" s="687"/>
      <c r="B76" s="687"/>
      <c r="C76" s="687"/>
      <c r="D76" s="687"/>
      <c r="E76" s="687"/>
      <c r="F76" s="687"/>
      <c r="G76" s="687"/>
      <c r="H76" s="687"/>
      <c r="I76" s="687"/>
      <c r="J76" s="687"/>
      <c r="K76" s="687"/>
      <c r="L76" s="687"/>
      <c r="M76" s="687"/>
      <c r="N76" s="687"/>
      <c r="O76" s="687"/>
      <c r="P76" s="687"/>
      <c r="Q76" s="687"/>
      <c r="R76" s="687"/>
    </row>
    <row r="77" spans="1:18" s="218" customFormat="1" ht="15.75">
      <c r="A77" s="707"/>
      <c r="B77" s="687"/>
      <c r="C77" s="687"/>
      <c r="D77" s="687"/>
      <c r="E77" s="687"/>
      <c r="F77" s="687"/>
      <c r="G77" s="687"/>
      <c r="H77" s="687"/>
      <c r="I77" s="687"/>
      <c r="J77" s="687"/>
      <c r="K77" s="687"/>
      <c r="L77" s="687"/>
      <c r="M77" s="687"/>
      <c r="N77" s="687"/>
      <c r="O77" s="687"/>
      <c r="P77" s="687"/>
      <c r="Q77" s="687"/>
      <c r="R77" s="687"/>
    </row>
    <row r="78" spans="1:18" s="218" customFormat="1" ht="15">
      <c r="A78" s="687"/>
      <c r="B78" s="687"/>
      <c r="C78" s="687"/>
      <c r="D78" s="687"/>
      <c r="E78" s="687"/>
      <c r="F78" s="687"/>
      <c r="G78" s="687"/>
      <c r="H78" s="687"/>
      <c r="I78" s="687"/>
      <c r="J78" s="687"/>
      <c r="K78" s="687"/>
      <c r="L78" s="687"/>
      <c r="M78" s="687"/>
      <c r="N78" s="687"/>
      <c r="O78" s="687"/>
      <c r="P78" s="687"/>
      <c r="Q78" s="687"/>
      <c r="R78" s="687"/>
    </row>
    <row r="79" spans="1:18" s="218" customFormat="1" ht="15">
      <c r="A79" s="687"/>
      <c r="B79" s="687"/>
      <c r="C79" s="687"/>
      <c r="D79" s="687"/>
      <c r="E79" s="687"/>
      <c r="F79" s="687"/>
      <c r="G79" s="687"/>
      <c r="H79" s="687"/>
      <c r="I79" s="687"/>
      <c r="J79" s="687"/>
      <c r="K79" s="687"/>
      <c r="L79" s="687"/>
      <c r="M79" s="687"/>
      <c r="N79" s="687"/>
      <c r="O79" s="687"/>
      <c r="P79" s="687"/>
      <c r="Q79" s="687"/>
      <c r="R79" s="687"/>
    </row>
    <row r="80" spans="1:18" s="218" customFormat="1" ht="15">
      <c r="A80" s="687"/>
      <c r="B80" s="687"/>
      <c r="C80" s="687"/>
      <c r="D80" s="687"/>
      <c r="E80" s="687"/>
      <c r="F80" s="687"/>
      <c r="G80" s="687"/>
      <c r="H80" s="687"/>
      <c r="I80" s="687"/>
      <c r="J80" s="687"/>
      <c r="K80" s="687"/>
      <c r="L80" s="687"/>
      <c r="M80" s="687"/>
      <c r="N80" s="687"/>
      <c r="O80" s="687"/>
      <c r="P80" s="687"/>
      <c r="Q80" s="687"/>
      <c r="R80" s="687"/>
    </row>
    <row r="81" spans="1:18" s="218" customFormat="1" ht="15">
      <c r="A81" s="687"/>
      <c r="B81" s="687"/>
      <c r="C81" s="687"/>
      <c r="D81" s="687"/>
      <c r="E81" s="687"/>
      <c r="F81" s="687"/>
      <c r="G81" s="687"/>
      <c r="H81" s="687"/>
      <c r="I81" s="687"/>
      <c r="J81" s="687"/>
      <c r="K81" s="687"/>
      <c r="L81" s="687"/>
      <c r="M81" s="687"/>
      <c r="N81" s="687"/>
      <c r="O81" s="687"/>
      <c r="P81" s="687"/>
      <c r="Q81" s="687"/>
      <c r="R81" s="687"/>
    </row>
    <row r="82" spans="1:18" s="218" customFormat="1" ht="15">
      <c r="A82" s="687"/>
      <c r="B82" s="687"/>
      <c r="C82" s="687"/>
      <c r="D82" s="687"/>
      <c r="E82" s="687"/>
      <c r="F82" s="687"/>
      <c r="G82" s="687"/>
      <c r="H82" s="687"/>
      <c r="I82" s="687"/>
      <c r="J82" s="687"/>
      <c r="K82" s="687"/>
      <c r="L82" s="687"/>
      <c r="M82" s="687"/>
      <c r="N82" s="687"/>
      <c r="O82" s="687"/>
      <c r="P82" s="687"/>
      <c r="Q82" s="687"/>
      <c r="R82" s="687"/>
    </row>
    <row r="83" spans="1:18" s="218" customFormat="1" ht="15">
      <c r="A83" s="687"/>
      <c r="B83" s="687"/>
      <c r="C83" s="687"/>
      <c r="D83" s="687"/>
      <c r="E83" s="687"/>
      <c r="F83" s="687"/>
      <c r="G83" s="687"/>
      <c r="H83" s="687"/>
      <c r="I83" s="687"/>
      <c r="J83" s="687"/>
      <c r="K83" s="687"/>
      <c r="L83" s="687"/>
      <c r="M83" s="687"/>
      <c r="N83" s="687"/>
      <c r="O83" s="687"/>
      <c r="P83" s="687"/>
      <c r="Q83" s="687"/>
      <c r="R83" s="687"/>
    </row>
    <row r="84" spans="1:18" s="218" customFormat="1" ht="15">
      <c r="A84" s="687"/>
      <c r="B84" s="687"/>
      <c r="C84" s="687"/>
      <c r="D84" s="687"/>
      <c r="E84" s="687"/>
      <c r="F84" s="687"/>
      <c r="G84" s="687"/>
      <c r="H84" s="687"/>
      <c r="I84" s="687"/>
      <c r="J84" s="687"/>
      <c r="K84" s="687"/>
      <c r="L84" s="687"/>
      <c r="M84" s="687"/>
      <c r="N84" s="687"/>
      <c r="O84" s="687"/>
      <c r="P84" s="687"/>
      <c r="Q84" s="687"/>
      <c r="R84" s="687"/>
    </row>
    <row r="85" spans="1:18" s="218" customFormat="1" ht="15">
      <c r="A85" s="687"/>
      <c r="B85" s="687"/>
      <c r="C85" s="687"/>
      <c r="D85" s="687"/>
      <c r="E85" s="687"/>
      <c r="F85" s="687"/>
      <c r="G85" s="687"/>
      <c r="H85" s="687"/>
      <c r="I85" s="687"/>
      <c r="J85" s="687"/>
      <c r="K85" s="687"/>
      <c r="L85" s="687"/>
      <c r="M85" s="687"/>
      <c r="N85" s="687"/>
      <c r="O85" s="687"/>
      <c r="P85" s="687"/>
      <c r="Q85" s="687"/>
      <c r="R85" s="687"/>
    </row>
    <row r="86" spans="1:18" s="218" customFormat="1" ht="15">
      <c r="A86" s="687"/>
      <c r="B86" s="687"/>
      <c r="C86" s="687"/>
      <c r="D86" s="687"/>
      <c r="E86" s="687"/>
      <c r="F86" s="687"/>
      <c r="G86" s="687"/>
      <c r="H86" s="687"/>
      <c r="I86" s="687"/>
      <c r="J86" s="687"/>
      <c r="K86" s="687"/>
      <c r="L86" s="687"/>
      <c r="M86" s="687"/>
      <c r="N86" s="687"/>
      <c r="O86" s="687"/>
      <c r="P86" s="687"/>
      <c r="Q86" s="687"/>
      <c r="R86" s="687"/>
    </row>
    <row r="87" spans="1:18" s="218" customFormat="1" ht="15">
      <c r="A87" s="687"/>
      <c r="B87" s="687"/>
      <c r="C87" s="687"/>
      <c r="D87" s="687"/>
      <c r="E87" s="687"/>
      <c r="F87" s="687"/>
      <c r="G87" s="687"/>
      <c r="H87" s="687"/>
      <c r="I87" s="687"/>
      <c r="J87" s="687"/>
      <c r="K87" s="687"/>
      <c r="L87" s="687"/>
      <c r="M87" s="687"/>
      <c r="N87" s="687"/>
      <c r="O87" s="687"/>
      <c r="P87" s="687"/>
      <c r="Q87" s="687"/>
      <c r="R87" s="687"/>
    </row>
    <row r="88" spans="1:18" s="218" customFormat="1" ht="15">
      <c r="A88" s="687"/>
      <c r="B88" s="687"/>
      <c r="C88" s="687"/>
      <c r="D88" s="687"/>
      <c r="E88" s="687"/>
      <c r="F88" s="687"/>
      <c r="G88" s="687"/>
      <c r="H88" s="687"/>
      <c r="I88" s="687"/>
      <c r="J88" s="687"/>
      <c r="K88" s="687"/>
      <c r="L88" s="687"/>
      <c r="M88" s="687"/>
      <c r="N88" s="687"/>
      <c r="O88" s="687"/>
      <c r="P88" s="687"/>
      <c r="Q88" s="687"/>
      <c r="R88" s="687"/>
    </row>
    <row r="89" spans="1:18" s="218" customFormat="1" ht="15">
      <c r="A89" s="687"/>
      <c r="B89" s="687"/>
      <c r="C89" s="687"/>
      <c r="D89" s="687"/>
      <c r="E89" s="687"/>
      <c r="F89" s="687"/>
      <c r="G89" s="687"/>
      <c r="H89" s="687"/>
      <c r="I89" s="687"/>
      <c r="J89" s="687"/>
      <c r="K89" s="687"/>
      <c r="L89" s="687"/>
      <c r="M89" s="687"/>
      <c r="N89" s="687"/>
      <c r="O89" s="687"/>
      <c r="P89" s="687"/>
      <c r="Q89" s="687"/>
      <c r="R89" s="687"/>
    </row>
    <row r="90" spans="1:18" s="218" customFormat="1" ht="15">
      <c r="A90" s="687"/>
      <c r="B90" s="687"/>
      <c r="C90" s="687"/>
      <c r="D90" s="687"/>
      <c r="E90" s="687"/>
      <c r="F90" s="687"/>
      <c r="G90" s="687"/>
      <c r="H90" s="687"/>
      <c r="I90" s="687"/>
      <c r="J90" s="687"/>
      <c r="K90" s="687"/>
      <c r="L90" s="687"/>
      <c r="M90" s="687"/>
      <c r="N90" s="687"/>
      <c r="O90" s="687"/>
      <c r="P90" s="687"/>
      <c r="Q90" s="687"/>
      <c r="R90" s="687"/>
    </row>
    <row r="91" spans="1:18" s="218" customFormat="1" ht="15">
      <c r="A91" s="687"/>
      <c r="B91" s="687"/>
      <c r="C91" s="687"/>
      <c r="D91" s="687"/>
      <c r="E91" s="687"/>
      <c r="F91" s="687"/>
      <c r="G91" s="687"/>
      <c r="H91" s="687"/>
      <c r="I91" s="687"/>
      <c r="J91" s="687"/>
      <c r="K91" s="687"/>
      <c r="L91" s="687"/>
      <c r="M91" s="687"/>
      <c r="N91" s="687"/>
      <c r="O91" s="687"/>
      <c r="P91" s="687"/>
      <c r="Q91" s="687"/>
      <c r="R91" s="687"/>
    </row>
    <row r="92" spans="1:18" s="218" customFormat="1" ht="15.75">
      <c r="A92" s="707"/>
      <c r="B92" s="687"/>
      <c r="C92" s="687"/>
      <c r="D92" s="687"/>
      <c r="E92" s="687"/>
      <c r="F92" s="687"/>
      <c r="G92" s="687"/>
      <c r="H92" s="687"/>
      <c r="I92" s="687"/>
      <c r="J92" s="687"/>
      <c r="K92" s="687"/>
      <c r="L92" s="687"/>
      <c r="M92" s="687"/>
      <c r="N92" s="687"/>
      <c r="O92" s="687"/>
      <c r="P92" s="687"/>
      <c r="Q92" s="687"/>
      <c r="R92" s="687"/>
    </row>
    <row r="93" spans="1:18" s="218" customFormat="1" ht="15">
      <c r="A93" s="687"/>
      <c r="B93" s="687"/>
      <c r="C93" s="687"/>
      <c r="D93" s="687"/>
      <c r="E93" s="687"/>
      <c r="F93" s="687"/>
      <c r="G93" s="687"/>
      <c r="H93" s="687"/>
      <c r="I93" s="687"/>
      <c r="J93" s="687"/>
      <c r="K93" s="687"/>
      <c r="L93" s="687"/>
      <c r="M93" s="687"/>
      <c r="N93" s="687"/>
      <c r="O93" s="687"/>
      <c r="P93" s="687"/>
      <c r="Q93" s="687"/>
      <c r="R93" s="687"/>
    </row>
    <row r="94" spans="1:18" s="218" customFormat="1" ht="15">
      <c r="A94" s="687"/>
      <c r="B94" s="687"/>
      <c r="C94" s="687"/>
      <c r="D94" s="687"/>
      <c r="E94" s="687"/>
      <c r="F94" s="687"/>
      <c r="G94" s="687"/>
      <c r="H94" s="687"/>
      <c r="I94" s="687"/>
      <c r="J94" s="687"/>
      <c r="K94" s="687"/>
      <c r="L94" s="687"/>
      <c r="M94" s="687"/>
      <c r="N94" s="687"/>
      <c r="O94" s="687"/>
      <c r="P94" s="687"/>
      <c r="Q94" s="687"/>
      <c r="R94" s="687"/>
    </row>
    <row r="95" spans="1:18" s="218" customFormat="1" ht="15">
      <c r="A95" s="687"/>
      <c r="B95" s="687"/>
      <c r="C95" s="687"/>
      <c r="D95" s="687"/>
      <c r="E95" s="687"/>
      <c r="F95" s="687"/>
      <c r="G95" s="687"/>
      <c r="H95" s="687"/>
      <c r="I95" s="687"/>
      <c r="J95" s="687"/>
      <c r="K95" s="687"/>
      <c r="L95" s="687"/>
      <c r="M95" s="687"/>
      <c r="N95" s="687"/>
      <c r="O95" s="687"/>
      <c r="P95" s="687"/>
      <c r="Q95" s="687"/>
      <c r="R95" s="687"/>
    </row>
    <row r="96" spans="1:18" s="218" customFormat="1" ht="15">
      <c r="A96" s="687"/>
      <c r="B96" s="687"/>
      <c r="C96" s="687"/>
      <c r="D96" s="687"/>
      <c r="E96" s="687"/>
      <c r="F96" s="687"/>
      <c r="G96" s="687"/>
      <c r="H96" s="687"/>
      <c r="I96" s="687"/>
      <c r="J96" s="687"/>
      <c r="K96" s="687"/>
      <c r="L96" s="687"/>
      <c r="M96" s="687"/>
      <c r="N96" s="687"/>
      <c r="O96" s="687"/>
      <c r="P96" s="687"/>
      <c r="Q96" s="687"/>
      <c r="R96" s="687"/>
    </row>
    <row r="97" spans="1:18" s="218" customFormat="1" ht="15">
      <c r="A97" s="687"/>
      <c r="B97" s="687"/>
      <c r="C97" s="687"/>
      <c r="D97" s="687"/>
      <c r="E97" s="687"/>
      <c r="F97" s="687"/>
      <c r="G97" s="687"/>
      <c r="H97" s="687"/>
      <c r="I97" s="687"/>
      <c r="J97" s="687"/>
      <c r="K97" s="687"/>
      <c r="L97" s="687"/>
      <c r="M97" s="687"/>
      <c r="N97" s="687"/>
      <c r="O97" s="687"/>
      <c r="P97" s="687"/>
      <c r="Q97" s="687"/>
      <c r="R97" s="687"/>
    </row>
    <row r="98" spans="1:18" s="218" customFormat="1" ht="15.75">
      <c r="A98" s="707"/>
      <c r="B98" s="687"/>
      <c r="C98" s="687"/>
      <c r="D98" s="687"/>
      <c r="E98" s="687"/>
      <c r="F98" s="687"/>
      <c r="G98" s="687"/>
      <c r="H98" s="687"/>
      <c r="I98" s="687"/>
      <c r="J98" s="687"/>
      <c r="K98" s="687"/>
      <c r="L98" s="687"/>
      <c r="M98" s="687"/>
      <c r="N98" s="687"/>
      <c r="O98" s="687"/>
      <c r="P98" s="687"/>
      <c r="Q98" s="687"/>
      <c r="R98" s="687"/>
    </row>
    <row r="99" spans="1:18" s="218" customFormat="1" ht="15">
      <c r="A99" s="687"/>
      <c r="B99" s="687"/>
      <c r="C99" s="687"/>
      <c r="D99" s="687"/>
      <c r="E99" s="687"/>
      <c r="F99" s="687"/>
      <c r="G99" s="687"/>
      <c r="H99" s="687"/>
      <c r="I99" s="687"/>
      <c r="J99" s="687"/>
      <c r="K99" s="687"/>
      <c r="L99" s="687"/>
      <c r="M99" s="687"/>
      <c r="N99" s="687"/>
      <c r="O99" s="687"/>
      <c r="P99" s="687"/>
      <c r="Q99" s="687"/>
      <c r="R99" s="687"/>
    </row>
    <row r="100" spans="1:18" s="218" customFormat="1" ht="15">
      <c r="A100" s="687"/>
      <c r="B100" s="687"/>
      <c r="C100" s="687"/>
      <c r="D100" s="687"/>
      <c r="E100" s="687"/>
      <c r="F100" s="687"/>
      <c r="G100" s="687"/>
      <c r="H100" s="687"/>
      <c r="I100" s="687"/>
      <c r="J100" s="687"/>
      <c r="K100" s="687"/>
      <c r="L100" s="687"/>
      <c r="M100" s="687"/>
      <c r="N100" s="687"/>
      <c r="O100" s="687"/>
      <c r="P100" s="687"/>
      <c r="Q100" s="687"/>
      <c r="R100" s="687"/>
    </row>
    <row r="101" spans="1:18" s="218" customFormat="1" ht="15">
      <c r="A101" s="687"/>
      <c r="B101" s="687"/>
      <c r="C101" s="687"/>
      <c r="D101" s="687"/>
      <c r="E101" s="687"/>
      <c r="F101" s="687"/>
      <c r="G101" s="687"/>
      <c r="H101" s="687"/>
      <c r="I101" s="687"/>
      <c r="J101" s="687"/>
      <c r="K101" s="687"/>
      <c r="L101" s="687"/>
      <c r="M101" s="687"/>
      <c r="N101" s="687"/>
      <c r="O101" s="687"/>
      <c r="P101" s="687"/>
      <c r="Q101" s="687"/>
      <c r="R101" s="687"/>
    </row>
    <row r="102" spans="1:18" s="218" customFormat="1" ht="15">
      <c r="A102" s="687"/>
      <c r="B102" s="687"/>
      <c r="C102" s="687"/>
      <c r="D102" s="687"/>
      <c r="E102" s="687"/>
      <c r="F102" s="687"/>
      <c r="G102" s="687"/>
      <c r="H102" s="687"/>
      <c r="I102" s="687"/>
      <c r="J102" s="687"/>
      <c r="K102" s="687"/>
      <c r="L102" s="687"/>
      <c r="M102" s="687"/>
      <c r="N102" s="687"/>
      <c r="O102" s="687"/>
      <c r="P102" s="687"/>
      <c r="Q102" s="687"/>
      <c r="R102" s="687"/>
    </row>
    <row r="103" spans="1:18" s="218" customFormat="1" ht="15">
      <c r="A103" s="687"/>
      <c r="B103" s="687"/>
      <c r="C103" s="687"/>
      <c r="D103" s="687"/>
      <c r="E103" s="687"/>
      <c r="F103" s="687"/>
      <c r="G103" s="687"/>
      <c r="H103" s="687"/>
      <c r="I103" s="687"/>
      <c r="J103" s="687"/>
      <c r="K103" s="687"/>
      <c r="L103" s="687"/>
      <c r="M103" s="687"/>
      <c r="N103" s="687"/>
      <c r="O103" s="687"/>
      <c r="P103" s="687"/>
      <c r="Q103" s="687"/>
      <c r="R103" s="687"/>
    </row>
    <row r="104" spans="1:18" s="218" customFormat="1" ht="15">
      <c r="A104" s="687"/>
      <c r="B104" s="687"/>
      <c r="C104" s="687"/>
      <c r="D104" s="687"/>
      <c r="E104" s="687"/>
      <c r="F104" s="687"/>
      <c r="G104" s="687"/>
      <c r="H104" s="687"/>
      <c r="I104" s="687"/>
      <c r="J104" s="687"/>
      <c r="K104" s="687"/>
      <c r="L104" s="687"/>
      <c r="M104" s="687"/>
      <c r="N104" s="687"/>
      <c r="O104" s="687"/>
      <c r="P104" s="687"/>
      <c r="Q104" s="687"/>
      <c r="R104" s="687"/>
    </row>
    <row r="105" spans="1:18" s="218" customFormat="1" ht="15">
      <c r="A105" s="687"/>
      <c r="B105" s="687"/>
      <c r="C105" s="687"/>
      <c r="D105" s="687"/>
      <c r="E105" s="687"/>
      <c r="F105" s="687"/>
      <c r="G105" s="687"/>
      <c r="H105" s="687"/>
      <c r="I105" s="687"/>
      <c r="J105" s="687"/>
      <c r="K105" s="687"/>
      <c r="L105" s="687"/>
      <c r="M105" s="687"/>
      <c r="N105" s="687"/>
      <c r="O105" s="687"/>
      <c r="P105" s="687"/>
      <c r="Q105" s="687"/>
      <c r="R105" s="687"/>
    </row>
    <row r="106" spans="1:18" s="218" customFormat="1" ht="15.75">
      <c r="A106" s="707"/>
      <c r="B106" s="687"/>
      <c r="C106" s="687"/>
      <c r="D106" s="687"/>
      <c r="E106" s="687"/>
      <c r="F106" s="687"/>
      <c r="G106" s="687"/>
      <c r="H106" s="687"/>
      <c r="I106" s="687"/>
      <c r="J106" s="687"/>
      <c r="K106" s="687"/>
      <c r="L106" s="687"/>
      <c r="M106" s="687"/>
      <c r="N106" s="687"/>
      <c r="O106" s="687"/>
      <c r="P106" s="687"/>
      <c r="Q106" s="687"/>
      <c r="R106" s="687"/>
    </row>
    <row r="107" spans="1:18" s="218" customFormat="1" ht="15">
      <c r="A107" s="687"/>
      <c r="B107" s="687"/>
      <c r="C107" s="687"/>
      <c r="D107" s="687"/>
      <c r="E107" s="687"/>
      <c r="F107" s="687"/>
      <c r="G107" s="687"/>
      <c r="H107" s="687"/>
      <c r="I107" s="687"/>
      <c r="J107" s="687"/>
      <c r="K107" s="687"/>
      <c r="L107" s="687"/>
      <c r="M107" s="687"/>
      <c r="N107" s="687"/>
      <c r="O107" s="687"/>
      <c r="P107" s="687"/>
      <c r="Q107" s="687"/>
      <c r="R107" s="687"/>
    </row>
    <row r="108" spans="1:18" s="218" customFormat="1" ht="15">
      <c r="A108" s="687"/>
      <c r="B108" s="687"/>
      <c r="C108" s="687"/>
      <c r="D108" s="687"/>
      <c r="E108" s="687"/>
      <c r="F108" s="687"/>
      <c r="G108" s="687"/>
      <c r="H108" s="687"/>
      <c r="I108" s="687"/>
      <c r="J108" s="687"/>
      <c r="K108" s="687"/>
      <c r="L108" s="687"/>
      <c r="M108" s="687"/>
      <c r="N108" s="687"/>
      <c r="O108" s="687"/>
      <c r="P108" s="687"/>
      <c r="Q108" s="687"/>
      <c r="R108" s="687"/>
    </row>
    <row r="109" spans="1:18" s="218" customFormat="1" ht="15">
      <c r="A109" s="687"/>
      <c r="B109" s="687"/>
      <c r="C109" s="687"/>
      <c r="D109" s="687"/>
      <c r="E109" s="687"/>
      <c r="F109" s="687"/>
      <c r="G109" s="687"/>
      <c r="H109" s="687"/>
      <c r="I109" s="687"/>
      <c r="J109" s="687"/>
      <c r="K109" s="687"/>
      <c r="L109" s="687"/>
      <c r="M109" s="687"/>
      <c r="N109" s="687"/>
      <c r="O109" s="687"/>
      <c r="P109" s="687"/>
      <c r="Q109" s="687"/>
      <c r="R109" s="687"/>
    </row>
    <row r="110" spans="1:18" s="218" customFormat="1" ht="15">
      <c r="A110" s="687"/>
      <c r="B110" s="687"/>
      <c r="C110" s="687"/>
      <c r="D110" s="687"/>
      <c r="E110" s="687"/>
      <c r="F110" s="687"/>
      <c r="G110" s="687"/>
      <c r="H110" s="687"/>
      <c r="I110" s="687"/>
      <c r="J110" s="687"/>
      <c r="K110" s="687"/>
      <c r="L110" s="687"/>
      <c r="M110" s="687"/>
      <c r="N110" s="687"/>
      <c r="O110" s="687"/>
      <c r="P110" s="687"/>
      <c r="Q110" s="687"/>
      <c r="R110" s="687"/>
    </row>
    <row r="111" spans="1:18" s="218" customFormat="1" ht="15">
      <c r="A111" s="687"/>
      <c r="B111" s="687"/>
      <c r="C111" s="687"/>
      <c r="D111" s="687"/>
      <c r="E111" s="687"/>
      <c r="F111" s="687"/>
      <c r="G111" s="687"/>
      <c r="H111" s="687"/>
      <c r="I111" s="687"/>
      <c r="J111" s="687"/>
      <c r="K111" s="687"/>
      <c r="L111" s="687"/>
      <c r="M111" s="687"/>
      <c r="N111" s="687"/>
      <c r="O111" s="687"/>
      <c r="P111" s="687"/>
      <c r="Q111" s="687"/>
      <c r="R111" s="687"/>
    </row>
    <row r="112" spans="1:18" s="218" customFormat="1" ht="15">
      <c r="A112" s="687"/>
      <c r="B112" s="687"/>
      <c r="C112" s="687"/>
      <c r="D112" s="687"/>
      <c r="E112" s="687"/>
      <c r="F112" s="687"/>
      <c r="G112" s="687"/>
      <c r="H112" s="687"/>
      <c r="I112" s="687"/>
      <c r="J112" s="687"/>
      <c r="K112" s="687"/>
      <c r="L112" s="687"/>
      <c r="M112" s="687"/>
      <c r="N112" s="687"/>
      <c r="O112" s="687"/>
      <c r="P112" s="687"/>
      <c r="Q112" s="687"/>
      <c r="R112" s="687"/>
    </row>
    <row r="113" spans="1:18" s="218" customFormat="1" ht="15">
      <c r="A113" s="687"/>
      <c r="B113" s="687"/>
      <c r="C113" s="687"/>
      <c r="D113" s="687"/>
      <c r="E113" s="687"/>
      <c r="F113" s="687"/>
      <c r="G113" s="687"/>
      <c r="H113" s="687"/>
      <c r="I113" s="687"/>
      <c r="J113" s="687"/>
      <c r="K113" s="687"/>
      <c r="L113" s="687"/>
      <c r="M113" s="687"/>
      <c r="N113" s="687"/>
      <c r="O113" s="687"/>
      <c r="P113" s="687"/>
      <c r="Q113" s="687"/>
      <c r="R113" s="687"/>
    </row>
    <row r="114" spans="1:18" s="218" customFormat="1" ht="15">
      <c r="A114" s="687"/>
      <c r="B114" s="687"/>
      <c r="C114" s="687"/>
      <c r="D114" s="687"/>
      <c r="E114" s="687"/>
      <c r="F114" s="687"/>
      <c r="G114" s="687"/>
      <c r="H114" s="687"/>
      <c r="I114" s="687"/>
      <c r="J114" s="687"/>
      <c r="K114" s="687"/>
      <c r="L114" s="687"/>
      <c r="M114" s="687"/>
      <c r="N114" s="687"/>
      <c r="O114" s="687"/>
      <c r="P114" s="687"/>
      <c r="Q114" s="687"/>
      <c r="R114" s="687"/>
    </row>
    <row r="115" spans="1:18" s="218" customFormat="1" ht="15">
      <c r="A115" s="687"/>
      <c r="B115" s="687"/>
      <c r="C115" s="687"/>
      <c r="D115" s="687"/>
      <c r="E115" s="687"/>
      <c r="F115" s="687"/>
      <c r="G115" s="687"/>
      <c r="H115" s="687"/>
      <c r="I115" s="687"/>
      <c r="J115" s="687"/>
      <c r="K115" s="687"/>
      <c r="L115" s="687"/>
      <c r="M115" s="687"/>
      <c r="N115" s="687"/>
      <c r="O115" s="687"/>
      <c r="P115" s="687"/>
      <c r="Q115" s="687"/>
      <c r="R115" s="687"/>
    </row>
    <row r="116" spans="1:18" s="218" customFormat="1" ht="15">
      <c r="A116" s="687"/>
      <c r="B116" s="687"/>
      <c r="C116" s="687"/>
      <c r="D116" s="687"/>
      <c r="E116" s="687"/>
      <c r="F116" s="687"/>
      <c r="G116" s="687"/>
      <c r="H116" s="687"/>
      <c r="I116" s="687"/>
      <c r="J116" s="687"/>
      <c r="K116" s="687"/>
      <c r="L116" s="687"/>
      <c r="M116" s="687"/>
      <c r="N116" s="687"/>
      <c r="O116" s="687"/>
      <c r="P116" s="687"/>
      <c r="Q116" s="687"/>
      <c r="R116" s="687"/>
    </row>
    <row r="117" spans="1:18" s="218" customFormat="1" ht="15">
      <c r="A117" s="687"/>
      <c r="B117" s="687"/>
      <c r="C117" s="687"/>
      <c r="D117" s="687"/>
      <c r="E117" s="687"/>
      <c r="F117" s="687"/>
      <c r="G117" s="687"/>
      <c r="H117" s="687"/>
      <c r="I117" s="687"/>
      <c r="J117" s="687"/>
      <c r="K117" s="687"/>
      <c r="L117" s="687"/>
      <c r="M117" s="687"/>
      <c r="N117" s="687"/>
      <c r="O117" s="687"/>
      <c r="P117" s="687"/>
      <c r="Q117" s="687"/>
      <c r="R117" s="687"/>
    </row>
    <row r="118" spans="1:18" s="218" customFormat="1" ht="15">
      <c r="A118" s="687"/>
      <c r="B118" s="687"/>
      <c r="C118" s="687"/>
      <c r="D118" s="687"/>
      <c r="E118" s="687"/>
      <c r="F118" s="687"/>
      <c r="G118" s="687"/>
      <c r="H118" s="687"/>
      <c r="I118" s="687"/>
      <c r="J118" s="687"/>
      <c r="K118" s="687"/>
      <c r="L118" s="687"/>
      <c r="M118" s="687"/>
      <c r="N118" s="687"/>
      <c r="O118" s="687"/>
      <c r="P118" s="687"/>
      <c r="Q118" s="687"/>
      <c r="R118" s="687"/>
    </row>
    <row r="119" spans="1:18" s="218" customFormat="1" ht="15">
      <c r="A119" s="687"/>
      <c r="B119" s="687"/>
      <c r="C119" s="687"/>
      <c r="D119" s="687"/>
      <c r="E119" s="687"/>
      <c r="F119" s="687"/>
      <c r="G119" s="687"/>
      <c r="H119" s="687"/>
      <c r="I119" s="687"/>
      <c r="J119" s="687"/>
      <c r="K119" s="687"/>
      <c r="L119" s="687"/>
      <c r="M119" s="687"/>
      <c r="N119" s="687"/>
      <c r="O119" s="687"/>
      <c r="P119" s="687"/>
      <c r="Q119" s="687"/>
      <c r="R119" s="687"/>
    </row>
    <row r="120" spans="1:18" s="218" customFormat="1" ht="15">
      <c r="A120" s="687"/>
      <c r="B120" s="687"/>
      <c r="C120" s="687"/>
      <c r="D120" s="687"/>
      <c r="E120" s="687"/>
      <c r="F120" s="687"/>
      <c r="G120" s="687"/>
      <c r="H120" s="687"/>
      <c r="I120" s="687"/>
      <c r="J120" s="687"/>
      <c r="K120" s="687"/>
      <c r="L120" s="687"/>
      <c r="M120" s="687"/>
      <c r="N120" s="687"/>
      <c r="O120" s="687"/>
      <c r="P120" s="687"/>
      <c r="Q120" s="687"/>
      <c r="R120" s="687"/>
    </row>
    <row r="121" spans="1:18" s="218" customFormat="1" ht="15">
      <c r="A121" s="687"/>
      <c r="B121" s="687"/>
      <c r="C121" s="687"/>
      <c r="D121" s="687"/>
      <c r="E121" s="687"/>
      <c r="F121" s="687"/>
      <c r="G121" s="687"/>
      <c r="H121" s="687"/>
      <c r="I121" s="687"/>
      <c r="J121" s="687"/>
      <c r="K121" s="687"/>
      <c r="L121" s="687"/>
      <c r="M121" s="687"/>
      <c r="N121" s="687"/>
      <c r="O121" s="687"/>
      <c r="P121" s="687"/>
      <c r="Q121" s="687"/>
      <c r="R121" s="687"/>
    </row>
    <row r="122" spans="1:18" s="218" customFormat="1" ht="15">
      <c r="A122" s="687"/>
      <c r="B122" s="687"/>
      <c r="C122" s="687"/>
      <c r="D122" s="687"/>
      <c r="E122" s="687"/>
      <c r="F122" s="687"/>
      <c r="G122" s="687"/>
      <c r="H122" s="687"/>
      <c r="I122" s="687"/>
      <c r="J122" s="687"/>
      <c r="K122" s="687"/>
      <c r="L122" s="687"/>
      <c r="M122" s="687"/>
      <c r="N122" s="687"/>
      <c r="O122" s="687"/>
      <c r="P122" s="687"/>
      <c r="Q122" s="687"/>
      <c r="R122" s="687"/>
    </row>
    <row r="123" spans="1:18" s="218" customFormat="1" ht="15">
      <c r="A123" s="687"/>
      <c r="B123" s="687"/>
      <c r="C123" s="687"/>
      <c r="D123" s="687"/>
      <c r="E123" s="687"/>
      <c r="F123" s="687"/>
      <c r="G123" s="687"/>
      <c r="H123" s="687"/>
      <c r="I123" s="687"/>
      <c r="J123" s="687"/>
      <c r="K123" s="687"/>
      <c r="L123" s="687"/>
      <c r="M123" s="687"/>
      <c r="N123" s="687"/>
      <c r="O123" s="687"/>
      <c r="P123" s="687"/>
      <c r="Q123" s="687"/>
      <c r="R123" s="687"/>
    </row>
    <row r="124" spans="1:18" s="218" customFormat="1" ht="15">
      <c r="A124" s="687"/>
      <c r="B124" s="687"/>
      <c r="C124" s="687"/>
      <c r="D124" s="687"/>
      <c r="E124" s="687"/>
      <c r="F124" s="687"/>
      <c r="G124" s="687"/>
      <c r="H124" s="687"/>
      <c r="I124" s="687"/>
      <c r="J124" s="687"/>
      <c r="K124" s="687"/>
      <c r="L124" s="687"/>
      <c r="M124" s="687"/>
      <c r="N124" s="687"/>
      <c r="O124" s="687"/>
      <c r="P124" s="687"/>
      <c r="Q124" s="687"/>
      <c r="R124" s="687"/>
    </row>
    <row r="125" spans="1:18" s="218" customFormat="1" ht="15">
      <c r="A125" s="687"/>
      <c r="B125" s="687"/>
      <c r="C125" s="687"/>
      <c r="D125" s="687"/>
      <c r="E125" s="687"/>
      <c r="F125" s="687"/>
      <c r="G125" s="687"/>
      <c r="H125" s="687"/>
      <c r="I125" s="687"/>
      <c r="J125" s="687"/>
      <c r="K125" s="687"/>
      <c r="L125" s="687"/>
      <c r="M125" s="687"/>
      <c r="N125" s="687"/>
      <c r="O125" s="687"/>
      <c r="P125" s="687"/>
      <c r="Q125" s="687"/>
      <c r="R125" s="687"/>
    </row>
    <row r="126" spans="1:18" s="218" customFormat="1" ht="15">
      <c r="A126" s="687"/>
      <c r="B126" s="687"/>
      <c r="C126" s="687"/>
      <c r="D126" s="687"/>
      <c r="E126" s="687"/>
      <c r="F126" s="687"/>
      <c r="G126" s="687"/>
      <c r="H126" s="687"/>
      <c r="I126" s="687"/>
      <c r="J126" s="687"/>
      <c r="K126" s="687"/>
      <c r="L126" s="687"/>
      <c r="M126" s="687"/>
      <c r="N126" s="687"/>
      <c r="O126" s="687"/>
      <c r="P126" s="687"/>
      <c r="Q126" s="687"/>
      <c r="R126" s="687"/>
    </row>
    <row r="127" spans="1:18" s="218" customFormat="1" ht="15">
      <c r="A127" s="687"/>
      <c r="B127" s="687"/>
      <c r="C127" s="687"/>
      <c r="D127" s="687"/>
      <c r="E127" s="687"/>
      <c r="F127" s="687"/>
      <c r="G127" s="687"/>
      <c r="H127" s="687"/>
      <c r="I127" s="687"/>
      <c r="J127" s="687"/>
      <c r="K127" s="687"/>
      <c r="L127" s="687"/>
      <c r="M127" s="687"/>
      <c r="N127" s="687"/>
      <c r="O127" s="687"/>
      <c r="P127" s="687"/>
      <c r="Q127" s="687"/>
      <c r="R127" s="687"/>
    </row>
    <row r="128" spans="1:18" s="218" customFormat="1" ht="15">
      <c r="A128" s="687"/>
      <c r="B128" s="687"/>
      <c r="C128" s="687"/>
      <c r="D128" s="687"/>
      <c r="E128" s="687"/>
      <c r="F128" s="687"/>
      <c r="G128" s="687"/>
      <c r="H128" s="687"/>
      <c r="I128" s="687"/>
      <c r="J128" s="687"/>
      <c r="K128" s="687"/>
      <c r="L128" s="687"/>
      <c r="M128" s="687"/>
      <c r="N128" s="687"/>
      <c r="O128" s="687"/>
      <c r="P128" s="687"/>
      <c r="Q128" s="687"/>
      <c r="R128" s="687"/>
    </row>
    <row r="129" spans="1:18" s="218" customFormat="1" ht="15">
      <c r="A129" s="687"/>
      <c r="B129" s="687"/>
      <c r="C129" s="687"/>
      <c r="D129" s="687"/>
      <c r="E129" s="687"/>
      <c r="F129" s="687"/>
      <c r="G129" s="687"/>
      <c r="H129" s="687"/>
      <c r="I129" s="687"/>
      <c r="J129" s="687"/>
      <c r="K129" s="687"/>
      <c r="L129" s="687"/>
      <c r="M129" s="687"/>
      <c r="N129" s="687"/>
      <c r="O129" s="687"/>
      <c r="P129" s="687"/>
      <c r="Q129" s="687"/>
      <c r="R129" s="687"/>
    </row>
    <row r="130" spans="1:18" s="218" customFormat="1" ht="15">
      <c r="A130" s="687"/>
      <c r="B130" s="687"/>
      <c r="C130" s="687"/>
      <c r="D130" s="687"/>
      <c r="E130" s="687"/>
      <c r="F130" s="687"/>
      <c r="G130" s="687"/>
      <c r="H130" s="687"/>
      <c r="I130" s="687"/>
      <c r="J130" s="687"/>
      <c r="K130" s="687"/>
      <c r="L130" s="687"/>
      <c r="M130" s="687"/>
      <c r="N130" s="687"/>
      <c r="O130" s="687"/>
      <c r="P130" s="687"/>
      <c r="Q130" s="687"/>
      <c r="R130" s="687"/>
    </row>
    <row r="131" spans="1:18" s="218" customFormat="1" ht="15">
      <c r="A131" s="687"/>
      <c r="B131" s="687"/>
      <c r="C131" s="687"/>
      <c r="D131" s="687"/>
      <c r="E131" s="687"/>
      <c r="F131" s="687"/>
      <c r="G131" s="687"/>
      <c r="H131" s="687"/>
      <c r="I131" s="687"/>
      <c r="J131" s="687"/>
      <c r="K131" s="687"/>
      <c r="L131" s="687"/>
      <c r="M131" s="687"/>
      <c r="N131" s="687"/>
      <c r="O131" s="687"/>
      <c r="P131" s="687"/>
      <c r="Q131" s="687"/>
      <c r="R131" s="687"/>
    </row>
    <row r="132" spans="1:18" s="218" customFormat="1" ht="15">
      <c r="A132" s="687"/>
      <c r="B132" s="687"/>
      <c r="C132" s="687"/>
      <c r="D132" s="687"/>
      <c r="E132" s="687"/>
      <c r="F132" s="687"/>
      <c r="G132" s="687"/>
      <c r="H132" s="687"/>
      <c r="I132" s="687"/>
      <c r="J132" s="687"/>
      <c r="K132" s="687"/>
      <c r="L132" s="687"/>
      <c r="M132" s="687"/>
      <c r="N132" s="687"/>
      <c r="O132" s="687"/>
      <c r="P132" s="687"/>
      <c r="Q132" s="687"/>
      <c r="R132" s="687"/>
    </row>
    <row r="133" spans="1:18" s="218" customFormat="1" ht="15">
      <c r="A133" s="687"/>
      <c r="B133" s="687"/>
      <c r="C133" s="687"/>
      <c r="D133" s="687"/>
      <c r="E133" s="687"/>
      <c r="F133" s="687"/>
      <c r="G133" s="687"/>
      <c r="H133" s="687"/>
      <c r="I133" s="687"/>
      <c r="J133" s="687"/>
      <c r="K133" s="687"/>
      <c r="L133" s="687"/>
      <c r="M133" s="687"/>
      <c r="N133" s="687"/>
      <c r="O133" s="687"/>
      <c r="P133" s="687"/>
      <c r="Q133" s="687"/>
      <c r="R133" s="687"/>
    </row>
    <row r="134" spans="1:18" s="218" customFormat="1" ht="15">
      <c r="A134" s="687"/>
      <c r="B134" s="687"/>
      <c r="C134" s="687"/>
      <c r="D134" s="687"/>
      <c r="E134" s="687"/>
      <c r="F134" s="687"/>
      <c r="G134" s="687"/>
      <c r="H134" s="687"/>
      <c r="I134" s="687"/>
      <c r="J134" s="687"/>
      <c r="K134" s="687"/>
      <c r="L134" s="687"/>
      <c r="M134" s="687"/>
      <c r="N134" s="687"/>
      <c r="O134" s="687"/>
      <c r="P134" s="687"/>
      <c r="Q134" s="687"/>
      <c r="R134" s="687"/>
    </row>
    <row r="135" spans="1:18" s="218" customFormat="1" ht="15">
      <c r="A135" s="687"/>
      <c r="B135" s="687"/>
      <c r="C135" s="687"/>
      <c r="D135" s="687"/>
      <c r="E135" s="687"/>
      <c r="F135" s="687"/>
      <c r="G135" s="687"/>
      <c r="H135" s="687"/>
      <c r="I135" s="687"/>
      <c r="J135" s="687"/>
      <c r="K135" s="687"/>
      <c r="L135" s="687"/>
      <c r="M135" s="687"/>
      <c r="N135" s="687"/>
      <c r="O135" s="687"/>
      <c r="P135" s="687"/>
      <c r="Q135" s="687"/>
      <c r="R135" s="687"/>
    </row>
    <row r="136" spans="1:18" s="218" customFormat="1" ht="15">
      <c r="A136" s="687"/>
      <c r="B136" s="687"/>
      <c r="C136" s="687"/>
      <c r="D136" s="687"/>
      <c r="E136" s="687"/>
      <c r="F136" s="687"/>
      <c r="G136" s="687"/>
      <c r="H136" s="687"/>
      <c r="I136" s="687"/>
      <c r="J136" s="687"/>
      <c r="K136" s="687"/>
      <c r="L136" s="687"/>
      <c r="M136" s="687"/>
      <c r="N136" s="687"/>
      <c r="O136" s="687"/>
      <c r="P136" s="687"/>
      <c r="Q136" s="687"/>
      <c r="R136" s="687"/>
    </row>
    <row r="137" spans="1:18" s="218" customFormat="1" ht="15">
      <c r="A137" s="687"/>
      <c r="B137" s="687"/>
      <c r="C137" s="687"/>
      <c r="D137" s="687"/>
      <c r="E137" s="687"/>
      <c r="F137" s="687"/>
      <c r="G137" s="687"/>
      <c r="H137" s="687"/>
      <c r="I137" s="687"/>
      <c r="J137" s="687"/>
      <c r="K137" s="687"/>
      <c r="L137" s="687"/>
      <c r="M137" s="687"/>
      <c r="N137" s="687"/>
      <c r="O137" s="687"/>
      <c r="P137" s="687"/>
      <c r="Q137" s="687"/>
      <c r="R137" s="687"/>
    </row>
    <row r="138" spans="1:18" s="218" customFormat="1" ht="15">
      <c r="A138" s="687"/>
      <c r="B138" s="687"/>
      <c r="C138" s="687"/>
      <c r="D138" s="687"/>
      <c r="E138" s="687"/>
      <c r="F138" s="687"/>
      <c r="G138" s="687"/>
      <c r="H138" s="687"/>
      <c r="I138" s="687"/>
      <c r="J138" s="687"/>
      <c r="K138" s="687"/>
      <c r="L138" s="687"/>
      <c r="M138" s="687"/>
      <c r="N138" s="687"/>
      <c r="O138" s="687"/>
      <c r="P138" s="687"/>
      <c r="Q138" s="687"/>
      <c r="R138" s="687"/>
    </row>
    <row r="139" spans="1:18" s="218" customFormat="1" ht="15">
      <c r="A139" s="687"/>
      <c r="B139" s="687"/>
      <c r="C139" s="687"/>
      <c r="D139" s="687"/>
      <c r="E139" s="687"/>
      <c r="F139" s="687"/>
      <c r="G139" s="687"/>
      <c r="H139" s="687"/>
      <c r="I139" s="687"/>
      <c r="J139" s="687"/>
      <c r="K139" s="687"/>
      <c r="L139" s="687"/>
      <c r="M139" s="687"/>
      <c r="N139" s="687"/>
      <c r="O139" s="687"/>
      <c r="P139" s="687"/>
      <c r="Q139" s="687"/>
      <c r="R139" s="687"/>
    </row>
    <row r="140" spans="1:18" s="218" customFormat="1" ht="15">
      <c r="A140" s="687"/>
      <c r="B140" s="687"/>
      <c r="C140" s="687"/>
      <c r="D140" s="687"/>
      <c r="E140" s="687"/>
      <c r="F140" s="687"/>
      <c r="G140" s="687"/>
      <c r="H140" s="687"/>
      <c r="I140" s="687"/>
      <c r="J140" s="687"/>
      <c r="K140" s="687"/>
      <c r="L140" s="687"/>
      <c r="M140" s="687"/>
      <c r="N140" s="687"/>
      <c r="O140" s="687"/>
      <c r="P140" s="687"/>
      <c r="Q140" s="687"/>
      <c r="R140" s="687"/>
    </row>
    <row r="141" spans="1:18" s="218" customFormat="1" ht="15">
      <c r="A141" s="687"/>
      <c r="B141" s="687"/>
      <c r="C141" s="687"/>
      <c r="D141" s="687"/>
      <c r="E141" s="687"/>
      <c r="F141" s="687"/>
      <c r="G141" s="687"/>
      <c r="H141" s="687"/>
      <c r="I141" s="687"/>
      <c r="J141" s="687"/>
      <c r="K141" s="687"/>
      <c r="L141" s="687"/>
      <c r="M141" s="687"/>
      <c r="N141" s="687"/>
      <c r="O141" s="687"/>
      <c r="P141" s="687"/>
      <c r="Q141" s="687"/>
      <c r="R141" s="687"/>
    </row>
    <row r="142" spans="1:18" s="218" customFormat="1" ht="15">
      <c r="A142" s="687"/>
      <c r="B142" s="687"/>
      <c r="C142" s="687"/>
      <c r="D142" s="687"/>
      <c r="E142" s="687"/>
      <c r="F142" s="687"/>
      <c r="G142" s="687"/>
      <c r="H142" s="687"/>
      <c r="I142" s="687"/>
      <c r="J142" s="687"/>
      <c r="K142" s="687"/>
      <c r="L142" s="687"/>
      <c r="M142" s="687"/>
      <c r="N142" s="687"/>
      <c r="O142" s="687"/>
      <c r="P142" s="687"/>
      <c r="Q142" s="687"/>
      <c r="R142" s="687"/>
    </row>
    <row r="143" spans="1:18" s="218" customFormat="1" ht="15">
      <c r="A143" s="687"/>
      <c r="B143" s="687"/>
      <c r="C143" s="687"/>
      <c r="D143" s="687"/>
      <c r="E143" s="687"/>
      <c r="F143" s="687"/>
      <c r="G143" s="687"/>
      <c r="H143" s="687"/>
      <c r="I143" s="687"/>
      <c r="J143" s="687"/>
      <c r="K143" s="687"/>
      <c r="L143" s="687"/>
      <c r="M143" s="687"/>
      <c r="N143" s="687"/>
      <c r="O143" s="687"/>
      <c r="P143" s="687"/>
      <c r="Q143" s="687"/>
      <c r="R143" s="687"/>
    </row>
    <row r="144" spans="1:18" s="218" customFormat="1" ht="15">
      <c r="A144" s="687"/>
      <c r="B144" s="687"/>
      <c r="C144" s="687"/>
      <c r="D144" s="687"/>
      <c r="E144" s="687"/>
      <c r="F144" s="687"/>
      <c r="G144" s="687"/>
      <c r="H144" s="687"/>
      <c r="I144" s="687"/>
      <c r="J144" s="687"/>
      <c r="K144" s="687"/>
      <c r="L144" s="687"/>
      <c r="M144" s="687"/>
      <c r="N144" s="687"/>
      <c r="O144" s="687"/>
      <c r="P144" s="687"/>
      <c r="Q144" s="687"/>
      <c r="R144" s="687"/>
    </row>
    <row r="145" spans="1:18" s="218" customFormat="1" ht="15">
      <c r="A145" s="687"/>
      <c r="B145" s="687"/>
      <c r="C145" s="687"/>
      <c r="D145" s="687"/>
      <c r="E145" s="687"/>
      <c r="F145" s="687"/>
      <c r="G145" s="687"/>
      <c r="H145" s="687"/>
      <c r="I145" s="687"/>
      <c r="J145" s="687"/>
      <c r="K145" s="687"/>
      <c r="L145" s="687"/>
      <c r="M145" s="687"/>
      <c r="N145" s="687"/>
      <c r="O145" s="687"/>
      <c r="P145" s="687"/>
      <c r="Q145" s="687"/>
      <c r="R145" s="687"/>
    </row>
    <row r="146" spans="1:18" s="218" customFormat="1" ht="15">
      <c r="A146" s="687"/>
      <c r="B146" s="687"/>
      <c r="C146" s="687"/>
      <c r="D146" s="687"/>
      <c r="E146" s="687"/>
      <c r="F146" s="687"/>
      <c r="G146" s="687"/>
      <c r="H146" s="687"/>
      <c r="I146" s="687"/>
      <c r="J146" s="687"/>
      <c r="K146" s="687"/>
      <c r="L146" s="687"/>
      <c r="M146" s="687"/>
      <c r="N146" s="687"/>
      <c r="O146" s="687"/>
      <c r="P146" s="687"/>
      <c r="Q146" s="687"/>
      <c r="R146" s="687"/>
    </row>
    <row r="147" spans="1:18" s="218" customFormat="1" ht="15">
      <c r="A147" s="687"/>
      <c r="B147" s="687"/>
      <c r="C147" s="687"/>
      <c r="D147" s="687"/>
      <c r="E147" s="687"/>
      <c r="F147" s="687"/>
      <c r="G147" s="687"/>
      <c r="H147" s="687"/>
      <c r="I147" s="687"/>
      <c r="J147" s="687"/>
      <c r="K147" s="687"/>
      <c r="L147" s="687"/>
      <c r="M147" s="687"/>
      <c r="N147" s="687"/>
      <c r="O147" s="687"/>
      <c r="P147" s="687"/>
      <c r="Q147" s="687"/>
      <c r="R147" s="687"/>
    </row>
    <row r="148" spans="1:18" s="218" customFormat="1" ht="15">
      <c r="A148" s="687"/>
      <c r="B148" s="687"/>
      <c r="C148" s="687"/>
      <c r="D148" s="687"/>
      <c r="E148" s="687"/>
      <c r="F148" s="687"/>
      <c r="G148" s="687"/>
      <c r="H148" s="687"/>
      <c r="I148" s="687"/>
      <c r="J148" s="687"/>
      <c r="K148" s="687"/>
      <c r="L148" s="687"/>
      <c r="M148" s="687"/>
      <c r="N148" s="687"/>
      <c r="O148" s="687"/>
      <c r="P148" s="687"/>
      <c r="Q148" s="687"/>
      <c r="R148" s="687"/>
    </row>
    <row r="149" spans="1:18" s="218" customFormat="1" ht="15">
      <c r="A149" s="687"/>
      <c r="B149" s="687"/>
      <c r="C149" s="687"/>
      <c r="D149" s="687"/>
      <c r="E149" s="687"/>
      <c r="F149" s="687"/>
      <c r="G149" s="687"/>
      <c r="H149" s="687"/>
      <c r="I149" s="687"/>
      <c r="J149" s="687"/>
      <c r="K149" s="687"/>
      <c r="L149" s="687"/>
      <c r="M149" s="687"/>
      <c r="N149" s="687"/>
      <c r="O149" s="687"/>
      <c r="P149" s="687"/>
      <c r="Q149" s="687"/>
      <c r="R149" s="687"/>
    </row>
    <row r="150" spans="1:18" s="218" customFormat="1" ht="15">
      <c r="A150" s="687"/>
      <c r="B150" s="687"/>
      <c r="C150" s="687"/>
      <c r="D150" s="687"/>
      <c r="E150" s="687"/>
      <c r="F150" s="687"/>
      <c r="G150" s="687"/>
      <c r="H150" s="687"/>
      <c r="I150" s="687"/>
      <c r="J150" s="687"/>
      <c r="K150" s="687"/>
      <c r="L150" s="687"/>
      <c r="M150" s="687"/>
      <c r="N150" s="687"/>
      <c r="O150" s="687"/>
      <c r="P150" s="687"/>
      <c r="Q150" s="687"/>
      <c r="R150" s="687"/>
    </row>
    <row r="151" spans="1:18" s="218" customFormat="1" ht="15">
      <c r="A151" s="687"/>
      <c r="B151" s="687"/>
      <c r="C151" s="687"/>
      <c r="D151" s="687"/>
      <c r="E151" s="687"/>
      <c r="F151" s="687"/>
      <c r="G151" s="687"/>
      <c r="H151" s="687"/>
      <c r="I151" s="687"/>
      <c r="J151" s="687"/>
      <c r="K151" s="687"/>
      <c r="L151" s="687"/>
      <c r="M151" s="687"/>
      <c r="N151" s="687"/>
      <c r="O151" s="687"/>
      <c r="P151" s="687"/>
      <c r="Q151" s="687"/>
      <c r="R151" s="687"/>
    </row>
    <row r="152" spans="1:18" s="218" customFormat="1" ht="15">
      <c r="A152" s="687"/>
      <c r="B152" s="687"/>
      <c r="C152" s="687"/>
      <c r="D152" s="687"/>
      <c r="E152" s="687"/>
      <c r="F152" s="687"/>
      <c r="G152" s="687"/>
      <c r="H152" s="687"/>
      <c r="I152" s="687"/>
      <c r="J152" s="687"/>
      <c r="K152" s="687"/>
      <c r="L152" s="687"/>
      <c r="M152" s="687"/>
      <c r="N152" s="687"/>
      <c r="O152" s="687"/>
      <c r="P152" s="687"/>
      <c r="Q152" s="687"/>
      <c r="R152" s="687"/>
    </row>
    <row r="153" spans="1:18" s="218" customFormat="1" ht="15">
      <c r="A153" s="687"/>
      <c r="B153" s="687"/>
      <c r="C153" s="687"/>
      <c r="D153" s="687"/>
      <c r="E153" s="687"/>
      <c r="F153" s="687"/>
      <c r="G153" s="687"/>
      <c r="H153" s="687"/>
      <c r="I153" s="687"/>
      <c r="J153" s="687"/>
      <c r="K153" s="687"/>
      <c r="L153" s="687"/>
      <c r="M153" s="687"/>
      <c r="N153" s="687"/>
      <c r="O153" s="687"/>
      <c r="P153" s="687"/>
      <c r="Q153" s="687"/>
      <c r="R153" s="687"/>
    </row>
    <row r="154" spans="1:18" s="218" customFormat="1" ht="15">
      <c r="A154" s="687"/>
      <c r="B154" s="687"/>
      <c r="C154" s="687"/>
      <c r="D154" s="687"/>
      <c r="E154" s="687"/>
      <c r="F154" s="687"/>
      <c r="G154" s="687"/>
      <c r="H154" s="687"/>
      <c r="I154" s="687"/>
      <c r="J154" s="687"/>
      <c r="K154" s="687"/>
      <c r="L154" s="687"/>
      <c r="M154" s="687"/>
      <c r="N154" s="687"/>
      <c r="O154" s="687"/>
      <c r="P154" s="687"/>
      <c r="Q154" s="687"/>
      <c r="R154" s="687"/>
    </row>
    <row r="155" spans="1:18" s="218" customFormat="1" ht="15">
      <c r="A155" s="687"/>
      <c r="B155" s="687"/>
      <c r="C155" s="687"/>
      <c r="D155" s="687"/>
      <c r="E155" s="687"/>
      <c r="F155" s="687"/>
      <c r="G155" s="687"/>
      <c r="H155" s="687"/>
      <c r="I155" s="687"/>
      <c r="J155" s="687"/>
      <c r="K155" s="687"/>
      <c r="L155" s="687"/>
      <c r="M155" s="687"/>
      <c r="N155" s="687"/>
      <c r="O155" s="687"/>
      <c r="P155" s="687"/>
      <c r="Q155" s="687"/>
      <c r="R155" s="687"/>
    </row>
    <row r="156" spans="1:18" s="218" customFormat="1" ht="15">
      <c r="A156" s="687"/>
      <c r="B156" s="687"/>
      <c r="C156" s="687"/>
      <c r="D156" s="687"/>
      <c r="E156" s="687"/>
      <c r="F156" s="687"/>
      <c r="G156" s="687"/>
      <c r="H156" s="687"/>
      <c r="I156" s="687"/>
      <c r="J156" s="687"/>
      <c r="K156" s="687"/>
      <c r="L156" s="687"/>
      <c r="M156" s="687"/>
      <c r="N156" s="687"/>
      <c r="O156" s="687"/>
      <c r="P156" s="687"/>
      <c r="Q156" s="687"/>
      <c r="R156" s="687"/>
    </row>
    <row r="157" spans="1:18" s="218" customFormat="1" ht="15">
      <c r="A157" s="687"/>
      <c r="B157" s="687"/>
      <c r="C157" s="687"/>
      <c r="D157" s="687"/>
      <c r="E157" s="687"/>
      <c r="F157" s="687"/>
      <c r="G157" s="687"/>
      <c r="H157" s="687"/>
      <c r="I157" s="687"/>
      <c r="J157" s="687"/>
      <c r="K157" s="687"/>
      <c r="L157" s="687"/>
      <c r="M157" s="687"/>
      <c r="N157" s="687"/>
      <c r="O157" s="687"/>
      <c r="P157" s="687"/>
      <c r="Q157" s="687"/>
      <c r="R157" s="687"/>
    </row>
    <row r="158" spans="1:18" s="218" customFormat="1" ht="15">
      <c r="A158" s="687"/>
      <c r="B158" s="687"/>
      <c r="C158" s="687"/>
      <c r="D158" s="687"/>
      <c r="E158" s="687"/>
      <c r="F158" s="687"/>
      <c r="G158" s="687"/>
      <c r="H158" s="687"/>
      <c r="I158" s="687"/>
      <c r="J158" s="687"/>
      <c r="K158" s="687"/>
      <c r="L158" s="687"/>
      <c r="M158" s="687"/>
      <c r="N158" s="687"/>
      <c r="O158" s="687"/>
      <c r="P158" s="687"/>
      <c r="Q158" s="687"/>
      <c r="R158" s="687"/>
    </row>
    <row r="159" spans="1:18" s="218" customFormat="1" ht="15">
      <c r="A159" s="687"/>
      <c r="B159" s="687"/>
      <c r="C159" s="687"/>
      <c r="D159" s="687"/>
      <c r="E159" s="687"/>
      <c r="F159" s="687"/>
      <c r="G159" s="687"/>
      <c r="H159" s="687"/>
      <c r="I159" s="687"/>
      <c r="J159" s="687"/>
      <c r="K159" s="687"/>
      <c r="L159" s="687"/>
      <c r="M159" s="687"/>
      <c r="N159" s="687"/>
      <c r="O159" s="687"/>
      <c r="P159" s="687"/>
      <c r="Q159" s="687"/>
      <c r="R159" s="687"/>
    </row>
    <row r="160" spans="1:18" s="218" customFormat="1" ht="15">
      <c r="A160" s="687"/>
      <c r="B160" s="687"/>
      <c r="C160" s="687"/>
      <c r="D160" s="687"/>
      <c r="E160" s="687"/>
      <c r="F160" s="687"/>
      <c r="G160" s="687"/>
      <c r="H160" s="687"/>
      <c r="I160" s="687"/>
      <c r="J160" s="687"/>
      <c r="K160" s="687"/>
      <c r="L160" s="687"/>
      <c r="M160" s="687"/>
      <c r="N160" s="687"/>
      <c r="O160" s="687"/>
      <c r="P160" s="687"/>
      <c r="Q160" s="687"/>
      <c r="R160" s="687"/>
    </row>
    <row r="161" spans="1:18" s="218" customFormat="1" ht="15">
      <c r="A161" s="687"/>
      <c r="B161" s="687"/>
      <c r="C161" s="687"/>
      <c r="D161" s="687"/>
      <c r="E161" s="687"/>
      <c r="F161" s="687"/>
      <c r="G161" s="687"/>
      <c r="H161" s="687"/>
      <c r="I161" s="687"/>
      <c r="J161" s="687"/>
      <c r="K161" s="687"/>
      <c r="L161" s="687"/>
      <c r="M161" s="687"/>
      <c r="N161" s="687"/>
      <c r="O161" s="687"/>
      <c r="P161" s="687"/>
      <c r="Q161" s="687"/>
      <c r="R161" s="687"/>
    </row>
    <row r="162" spans="1:18" s="218" customFormat="1" ht="15">
      <c r="A162" s="687"/>
      <c r="B162" s="687"/>
      <c r="C162" s="687"/>
      <c r="D162" s="687"/>
      <c r="E162" s="687"/>
      <c r="F162" s="687"/>
      <c r="G162" s="687"/>
      <c r="H162" s="687"/>
      <c r="I162" s="687"/>
      <c r="J162" s="687"/>
      <c r="K162" s="687"/>
      <c r="L162" s="687"/>
      <c r="M162" s="687"/>
      <c r="N162" s="687"/>
      <c r="O162" s="687"/>
      <c r="P162" s="687"/>
      <c r="Q162" s="687"/>
      <c r="R162" s="687"/>
    </row>
    <row r="163" spans="1:18" s="218" customFormat="1" ht="15">
      <c r="A163" s="687"/>
      <c r="B163" s="687"/>
      <c r="C163" s="687"/>
      <c r="D163" s="687"/>
      <c r="E163" s="687"/>
      <c r="F163" s="687"/>
      <c r="G163" s="687"/>
      <c r="H163" s="687"/>
      <c r="I163" s="687"/>
      <c r="J163" s="687"/>
      <c r="K163" s="687"/>
      <c r="L163" s="687"/>
      <c r="M163" s="687"/>
      <c r="N163" s="687"/>
      <c r="O163" s="687"/>
      <c r="P163" s="687"/>
      <c r="Q163" s="687"/>
      <c r="R163" s="687"/>
    </row>
    <row r="164" spans="1:18" s="218" customFormat="1" ht="15">
      <c r="A164" s="687"/>
      <c r="B164" s="687"/>
      <c r="C164" s="687"/>
      <c r="D164" s="687"/>
      <c r="E164" s="687"/>
      <c r="F164" s="687"/>
      <c r="G164" s="687"/>
      <c r="H164" s="687"/>
      <c r="I164" s="687"/>
      <c r="J164" s="687"/>
      <c r="K164" s="687"/>
      <c r="L164" s="687"/>
      <c r="M164" s="687"/>
      <c r="N164" s="687"/>
      <c r="O164" s="687"/>
      <c r="P164" s="687"/>
      <c r="Q164" s="687"/>
      <c r="R164" s="687"/>
    </row>
    <row r="165" spans="1:18" s="218" customFormat="1" ht="15">
      <c r="A165" s="687"/>
      <c r="B165" s="687"/>
      <c r="C165" s="687"/>
      <c r="D165" s="687"/>
      <c r="E165" s="687"/>
      <c r="F165" s="687"/>
      <c r="G165" s="687"/>
      <c r="H165" s="687"/>
      <c r="I165" s="687"/>
      <c r="J165" s="687"/>
      <c r="K165" s="687"/>
      <c r="L165" s="687"/>
      <c r="M165" s="687"/>
      <c r="N165" s="687"/>
      <c r="O165" s="687"/>
      <c r="P165" s="687"/>
      <c r="Q165" s="687"/>
      <c r="R165" s="687"/>
    </row>
    <row r="166" spans="1:18" s="218" customFormat="1" ht="15">
      <c r="A166" s="687"/>
      <c r="B166" s="687"/>
      <c r="C166" s="687"/>
      <c r="D166" s="687"/>
      <c r="E166" s="687"/>
      <c r="F166" s="687"/>
      <c r="G166" s="687"/>
      <c r="H166" s="687"/>
      <c r="I166" s="687"/>
      <c r="J166" s="687"/>
      <c r="K166" s="687"/>
      <c r="L166" s="687"/>
      <c r="M166" s="687"/>
      <c r="N166" s="687"/>
      <c r="O166" s="687"/>
      <c r="P166" s="687"/>
      <c r="Q166" s="687"/>
      <c r="R166" s="687"/>
    </row>
    <row r="167" spans="1:18" s="218" customFormat="1" ht="15">
      <c r="A167" s="687"/>
      <c r="B167" s="687"/>
      <c r="C167" s="687"/>
      <c r="D167" s="687"/>
      <c r="E167" s="687"/>
      <c r="F167" s="687"/>
      <c r="G167" s="687"/>
      <c r="H167" s="687"/>
      <c r="I167" s="687"/>
      <c r="J167" s="687"/>
      <c r="K167" s="687"/>
      <c r="L167" s="687"/>
      <c r="M167" s="687"/>
      <c r="N167" s="687"/>
      <c r="O167" s="687"/>
      <c r="P167" s="687"/>
      <c r="Q167" s="687"/>
      <c r="R167" s="687"/>
    </row>
    <row r="168" spans="1:18" s="218" customFormat="1" ht="15">
      <c r="A168" s="687"/>
      <c r="B168" s="687"/>
      <c r="C168" s="687"/>
      <c r="D168" s="687"/>
      <c r="E168" s="687"/>
      <c r="F168" s="687"/>
      <c r="G168" s="687"/>
      <c r="H168" s="687"/>
      <c r="I168" s="687"/>
      <c r="J168" s="687"/>
      <c r="K168" s="687"/>
      <c r="L168" s="687"/>
      <c r="M168" s="687"/>
      <c r="N168" s="687"/>
      <c r="O168" s="687"/>
      <c r="P168" s="687"/>
      <c r="Q168" s="687"/>
      <c r="R168" s="687"/>
    </row>
    <row r="169" spans="1:18" s="218" customFormat="1" ht="15">
      <c r="A169" s="687"/>
      <c r="B169" s="687"/>
      <c r="C169" s="687"/>
      <c r="D169" s="687"/>
      <c r="E169" s="687"/>
      <c r="F169" s="687"/>
      <c r="G169" s="687"/>
      <c r="H169" s="687"/>
      <c r="I169" s="687"/>
      <c r="J169" s="687"/>
      <c r="K169" s="687"/>
      <c r="L169" s="687"/>
      <c r="M169" s="687"/>
      <c r="N169" s="687"/>
      <c r="O169" s="687"/>
      <c r="P169" s="687"/>
      <c r="Q169" s="687"/>
      <c r="R169" s="687"/>
    </row>
    <row r="170" spans="1:18" s="218" customFormat="1" ht="15">
      <c r="A170" s="687"/>
      <c r="B170" s="687"/>
      <c r="C170" s="687"/>
      <c r="D170" s="687"/>
      <c r="E170" s="687"/>
      <c r="F170" s="687"/>
      <c r="G170" s="687"/>
      <c r="H170" s="687"/>
      <c r="I170" s="687"/>
      <c r="J170" s="687"/>
      <c r="K170" s="687"/>
      <c r="L170" s="687"/>
      <c r="M170" s="687"/>
      <c r="N170" s="687"/>
      <c r="O170" s="687"/>
      <c r="P170" s="687"/>
      <c r="Q170" s="687"/>
      <c r="R170" s="687"/>
    </row>
    <row r="171" spans="1:18" s="218" customFormat="1" ht="15">
      <c r="A171" s="687"/>
      <c r="B171" s="687"/>
      <c r="C171" s="687"/>
      <c r="D171" s="687"/>
      <c r="E171" s="687"/>
      <c r="F171" s="687"/>
      <c r="G171" s="687"/>
      <c r="H171" s="687"/>
      <c r="I171" s="687"/>
      <c r="J171" s="687"/>
      <c r="K171" s="687"/>
      <c r="L171" s="687"/>
      <c r="M171" s="687"/>
      <c r="N171" s="687"/>
      <c r="O171" s="687"/>
      <c r="P171" s="687"/>
      <c r="Q171" s="687"/>
      <c r="R171" s="687"/>
    </row>
    <row r="172" spans="1:18" s="218" customFormat="1" ht="15">
      <c r="A172" s="687"/>
      <c r="B172" s="687"/>
      <c r="C172" s="687"/>
      <c r="D172" s="687"/>
      <c r="E172" s="687"/>
      <c r="F172" s="687"/>
      <c r="G172" s="687"/>
      <c r="H172" s="687"/>
      <c r="I172" s="687"/>
      <c r="J172" s="687"/>
      <c r="K172" s="687"/>
      <c r="L172" s="687"/>
      <c r="M172" s="687"/>
      <c r="N172" s="687"/>
      <c r="O172" s="687"/>
      <c r="P172" s="687"/>
      <c r="Q172" s="687"/>
      <c r="R172" s="687"/>
    </row>
    <row r="173" spans="1:18" s="218" customFormat="1" ht="15">
      <c r="A173" s="687"/>
      <c r="B173" s="687"/>
      <c r="C173" s="687"/>
      <c r="D173" s="687"/>
      <c r="E173" s="687"/>
      <c r="F173" s="687"/>
      <c r="G173" s="687"/>
      <c r="H173" s="687"/>
      <c r="I173" s="687"/>
      <c r="J173" s="687"/>
      <c r="K173" s="687"/>
      <c r="L173" s="687"/>
      <c r="M173" s="687"/>
      <c r="N173" s="687"/>
      <c r="O173" s="687"/>
      <c r="P173" s="687"/>
      <c r="Q173" s="687"/>
      <c r="R173" s="687"/>
    </row>
    <row r="174" spans="1:18" s="218" customFormat="1" ht="15">
      <c r="A174" s="687"/>
      <c r="B174" s="687"/>
      <c r="C174" s="687"/>
      <c r="D174" s="687"/>
      <c r="E174" s="687"/>
      <c r="F174" s="687"/>
      <c r="G174" s="687"/>
      <c r="H174" s="687"/>
      <c r="I174" s="687"/>
      <c r="J174" s="687"/>
      <c r="K174" s="687"/>
      <c r="L174" s="687"/>
      <c r="M174" s="687"/>
      <c r="N174" s="687"/>
      <c r="O174" s="687"/>
      <c r="P174" s="687"/>
      <c r="Q174" s="687"/>
      <c r="R174" s="687"/>
    </row>
    <row r="175" spans="1:18" s="218" customFormat="1" ht="15">
      <c r="A175" s="687"/>
      <c r="B175" s="687"/>
      <c r="C175" s="687"/>
      <c r="D175" s="687"/>
      <c r="E175" s="687"/>
      <c r="F175" s="687"/>
      <c r="G175" s="687"/>
      <c r="H175" s="687"/>
      <c r="I175" s="687"/>
      <c r="J175" s="687"/>
      <c r="K175" s="687"/>
      <c r="L175" s="687"/>
      <c r="M175" s="687"/>
      <c r="N175" s="687"/>
      <c r="O175" s="687"/>
      <c r="P175" s="687"/>
      <c r="Q175" s="687"/>
      <c r="R175" s="687"/>
    </row>
    <row r="176" spans="1:18" s="218" customFormat="1" ht="15">
      <c r="A176" s="687"/>
      <c r="B176" s="687"/>
      <c r="C176" s="687"/>
      <c r="D176" s="687"/>
      <c r="E176" s="687"/>
      <c r="F176" s="687"/>
      <c r="G176" s="687"/>
      <c r="H176" s="687"/>
      <c r="I176" s="687"/>
      <c r="J176" s="687"/>
      <c r="K176" s="687"/>
      <c r="L176" s="687"/>
      <c r="M176" s="687"/>
      <c r="N176" s="687"/>
      <c r="O176" s="687"/>
      <c r="P176" s="687"/>
      <c r="Q176" s="687"/>
      <c r="R176" s="687"/>
    </row>
    <row r="177" spans="1:18" s="218" customFormat="1" ht="15">
      <c r="A177" s="687"/>
      <c r="B177" s="687"/>
      <c r="C177" s="687"/>
      <c r="D177" s="687"/>
      <c r="E177" s="687"/>
      <c r="F177" s="687"/>
      <c r="G177" s="687"/>
      <c r="H177" s="687"/>
      <c r="I177" s="687"/>
      <c r="J177" s="687"/>
      <c r="K177" s="687"/>
      <c r="L177" s="687"/>
      <c r="M177" s="687"/>
      <c r="N177" s="687"/>
      <c r="O177" s="687"/>
      <c r="P177" s="687"/>
      <c r="Q177" s="687"/>
      <c r="R177" s="687"/>
    </row>
    <row r="178" spans="1:18" s="218" customFormat="1" ht="15">
      <c r="A178" s="687"/>
      <c r="B178" s="687"/>
      <c r="C178" s="687"/>
      <c r="D178" s="687"/>
      <c r="E178" s="687"/>
      <c r="F178" s="687"/>
      <c r="G178" s="687"/>
      <c r="H178" s="687"/>
      <c r="I178" s="687"/>
      <c r="J178" s="687"/>
      <c r="K178" s="687"/>
      <c r="L178" s="687"/>
      <c r="M178" s="687"/>
      <c r="N178" s="687"/>
      <c r="O178" s="687"/>
      <c r="P178" s="687"/>
      <c r="Q178" s="687"/>
      <c r="R178" s="687"/>
    </row>
    <row r="179" spans="1:18" s="218" customFormat="1" ht="15">
      <c r="A179" s="687"/>
      <c r="B179" s="687"/>
      <c r="C179" s="687"/>
      <c r="D179" s="687"/>
      <c r="E179" s="687"/>
      <c r="F179" s="687"/>
      <c r="G179" s="687"/>
      <c r="H179" s="687"/>
      <c r="I179" s="687"/>
      <c r="J179" s="687"/>
      <c r="K179" s="687"/>
      <c r="L179" s="687"/>
      <c r="M179" s="687"/>
      <c r="N179" s="687"/>
      <c r="O179" s="687"/>
      <c r="P179" s="687"/>
      <c r="Q179" s="687"/>
      <c r="R179" s="687"/>
    </row>
    <row r="180" spans="1:18" s="218" customFormat="1" ht="15">
      <c r="A180" s="687"/>
      <c r="B180" s="687"/>
      <c r="C180" s="687"/>
      <c r="D180" s="687"/>
      <c r="E180" s="687"/>
      <c r="F180" s="687"/>
      <c r="G180" s="687"/>
      <c r="H180" s="687"/>
      <c r="I180" s="687"/>
      <c r="J180" s="687"/>
      <c r="K180" s="687"/>
      <c r="L180" s="687"/>
      <c r="M180" s="687"/>
      <c r="N180" s="687"/>
      <c r="O180" s="687"/>
      <c r="P180" s="687"/>
      <c r="Q180" s="687"/>
      <c r="R180" s="687"/>
    </row>
    <row r="181" spans="1:18" s="218" customFormat="1" ht="15">
      <c r="A181" s="687"/>
      <c r="B181" s="687"/>
      <c r="C181" s="687"/>
      <c r="D181" s="687"/>
      <c r="E181" s="687"/>
      <c r="F181" s="687"/>
      <c r="G181" s="687"/>
      <c r="H181" s="687"/>
      <c r="I181" s="687"/>
      <c r="J181" s="687"/>
      <c r="K181" s="687"/>
      <c r="L181" s="687"/>
      <c r="M181" s="687"/>
      <c r="N181" s="687"/>
      <c r="O181" s="687"/>
      <c r="P181" s="687"/>
      <c r="Q181" s="687"/>
      <c r="R181" s="687"/>
    </row>
    <row r="182" spans="1:18" s="218" customFormat="1" ht="15">
      <c r="A182" s="687"/>
      <c r="B182" s="687"/>
      <c r="C182" s="687"/>
      <c r="D182" s="687"/>
      <c r="E182" s="687"/>
      <c r="F182" s="687"/>
      <c r="G182" s="687"/>
      <c r="H182" s="687"/>
      <c r="I182" s="687"/>
      <c r="J182" s="687"/>
      <c r="K182" s="687"/>
      <c r="L182" s="687"/>
      <c r="M182" s="687"/>
      <c r="N182" s="687"/>
      <c r="O182" s="687"/>
      <c r="P182" s="687"/>
      <c r="Q182" s="687"/>
      <c r="R182" s="687"/>
    </row>
    <row r="183" spans="1:18" s="218" customFormat="1" ht="15">
      <c r="A183" s="687"/>
      <c r="B183" s="687"/>
      <c r="C183" s="687"/>
      <c r="D183" s="687"/>
      <c r="E183" s="687"/>
      <c r="F183" s="687"/>
      <c r="G183" s="687"/>
      <c r="H183" s="687"/>
      <c r="I183" s="687"/>
      <c r="J183" s="687"/>
      <c r="K183" s="687"/>
      <c r="L183" s="687"/>
      <c r="M183" s="687"/>
      <c r="N183" s="687"/>
      <c r="O183" s="687"/>
      <c r="P183" s="687"/>
      <c r="Q183" s="687"/>
      <c r="R183" s="687"/>
    </row>
    <row r="184" spans="1:18" s="218" customFormat="1" ht="15">
      <c r="A184" s="687"/>
      <c r="B184" s="687"/>
      <c r="C184" s="687"/>
      <c r="D184" s="687"/>
      <c r="E184" s="687"/>
      <c r="F184" s="687"/>
      <c r="G184" s="687"/>
      <c r="H184" s="687"/>
      <c r="I184" s="687"/>
      <c r="J184" s="687"/>
      <c r="K184" s="687"/>
      <c r="L184" s="687"/>
      <c r="M184" s="687"/>
      <c r="N184" s="687"/>
      <c r="O184" s="687"/>
      <c r="P184" s="687"/>
      <c r="Q184" s="687"/>
      <c r="R184" s="687"/>
    </row>
    <row r="185" spans="1:18" s="218" customFormat="1" ht="15">
      <c r="A185" s="687"/>
      <c r="B185" s="687"/>
      <c r="C185" s="687"/>
      <c r="D185" s="687"/>
      <c r="E185" s="687"/>
      <c r="F185" s="687"/>
      <c r="G185" s="687"/>
      <c r="H185" s="687"/>
      <c r="I185" s="687"/>
      <c r="J185" s="687"/>
      <c r="K185" s="687"/>
      <c r="L185" s="687"/>
      <c r="M185" s="687"/>
      <c r="N185" s="687"/>
      <c r="O185" s="687"/>
      <c r="P185" s="687"/>
      <c r="Q185" s="687"/>
      <c r="R185" s="687"/>
    </row>
    <row r="186" spans="1:18" s="218" customFormat="1" ht="15">
      <c r="A186" s="687"/>
      <c r="B186" s="687"/>
      <c r="C186" s="687"/>
      <c r="D186" s="687"/>
      <c r="E186" s="687"/>
      <c r="F186" s="687"/>
      <c r="G186" s="687"/>
      <c r="H186" s="687"/>
      <c r="I186" s="687"/>
      <c r="J186" s="687"/>
      <c r="K186" s="687"/>
      <c r="L186" s="687"/>
      <c r="M186" s="687"/>
      <c r="N186" s="687"/>
      <c r="O186" s="687"/>
      <c r="P186" s="687"/>
      <c r="Q186" s="687"/>
      <c r="R186" s="687"/>
    </row>
    <row r="187" spans="1:18" s="218" customFormat="1" ht="15">
      <c r="A187" s="687"/>
      <c r="B187" s="687"/>
      <c r="C187" s="687"/>
      <c r="D187" s="687"/>
      <c r="E187" s="687"/>
      <c r="F187" s="687"/>
      <c r="G187" s="687"/>
      <c r="H187" s="687"/>
      <c r="I187" s="687"/>
      <c r="J187" s="687"/>
      <c r="K187" s="687"/>
      <c r="L187" s="687"/>
      <c r="M187" s="687"/>
      <c r="N187" s="687"/>
      <c r="O187" s="687"/>
      <c r="P187" s="687"/>
      <c r="Q187" s="687"/>
      <c r="R187" s="687"/>
    </row>
    <row r="188" spans="1:18" s="218" customFormat="1" ht="15">
      <c r="A188" s="687"/>
      <c r="B188" s="687"/>
      <c r="C188" s="687"/>
      <c r="D188" s="687"/>
      <c r="E188" s="687"/>
      <c r="F188" s="687"/>
      <c r="G188" s="687"/>
      <c r="H188" s="687"/>
      <c r="I188" s="687"/>
      <c r="J188" s="687"/>
      <c r="K188" s="687"/>
      <c r="L188" s="687"/>
      <c r="M188" s="687"/>
      <c r="N188" s="687"/>
      <c r="O188" s="687"/>
      <c r="P188" s="687"/>
      <c r="Q188" s="687"/>
      <c r="R188" s="687"/>
    </row>
    <row r="189" spans="1:18" s="218" customFormat="1" ht="15">
      <c r="A189" s="687"/>
      <c r="B189" s="687"/>
      <c r="C189" s="687"/>
      <c r="D189" s="687"/>
      <c r="E189" s="687"/>
      <c r="F189" s="687"/>
      <c r="G189" s="687"/>
      <c r="H189" s="687"/>
      <c r="I189" s="687"/>
      <c r="J189" s="687"/>
      <c r="K189" s="687"/>
      <c r="L189" s="687"/>
      <c r="M189" s="687"/>
      <c r="N189" s="687"/>
      <c r="O189" s="687"/>
      <c r="P189" s="687"/>
      <c r="Q189" s="687"/>
      <c r="R189" s="687"/>
    </row>
    <row r="190" spans="1:18" s="218" customFormat="1" ht="15">
      <c r="A190" s="687"/>
      <c r="B190" s="687"/>
      <c r="C190" s="687"/>
      <c r="D190" s="687"/>
      <c r="E190" s="687"/>
      <c r="F190" s="687"/>
      <c r="G190" s="687"/>
      <c r="H190" s="687"/>
      <c r="I190" s="687"/>
      <c r="J190" s="687"/>
      <c r="K190" s="687"/>
      <c r="L190" s="687"/>
      <c r="M190" s="687"/>
      <c r="N190" s="687"/>
      <c r="O190" s="687"/>
      <c r="P190" s="687"/>
      <c r="Q190" s="687"/>
      <c r="R190" s="687"/>
    </row>
    <row r="191" spans="1:18" s="218" customFormat="1" ht="15">
      <c r="A191" s="687"/>
      <c r="B191" s="687"/>
      <c r="C191" s="687"/>
      <c r="D191" s="687"/>
      <c r="E191" s="687"/>
      <c r="F191" s="687"/>
      <c r="G191" s="687"/>
      <c r="H191" s="687"/>
      <c r="I191" s="687"/>
      <c r="J191" s="687"/>
      <c r="K191" s="687"/>
      <c r="L191" s="687"/>
      <c r="M191" s="687"/>
      <c r="N191" s="687"/>
      <c r="O191" s="687"/>
      <c r="P191" s="687"/>
      <c r="Q191" s="687"/>
      <c r="R191" s="687"/>
    </row>
    <row r="192" spans="1:18" s="218" customFormat="1" ht="15">
      <c r="A192" s="687"/>
      <c r="B192" s="687"/>
      <c r="C192" s="687"/>
      <c r="D192" s="687"/>
      <c r="E192" s="687"/>
      <c r="F192" s="687"/>
      <c r="G192" s="687"/>
      <c r="H192" s="687"/>
      <c r="I192" s="687"/>
      <c r="J192" s="687"/>
      <c r="K192" s="687"/>
      <c r="L192" s="687"/>
      <c r="M192" s="687"/>
      <c r="N192" s="687"/>
      <c r="O192" s="687"/>
      <c r="P192" s="687"/>
      <c r="Q192" s="687"/>
      <c r="R192" s="687"/>
    </row>
    <row r="193" spans="1:18" s="218" customFormat="1" ht="15">
      <c r="A193" s="687"/>
      <c r="B193" s="687"/>
      <c r="C193" s="687"/>
      <c r="D193" s="687"/>
      <c r="E193" s="687"/>
      <c r="F193" s="687"/>
      <c r="G193" s="687"/>
      <c r="H193" s="687"/>
      <c r="I193" s="687"/>
      <c r="J193" s="687"/>
      <c r="K193" s="687"/>
      <c r="L193" s="687"/>
      <c r="M193" s="687"/>
      <c r="N193" s="687"/>
      <c r="O193" s="687"/>
      <c r="P193" s="687"/>
      <c r="Q193" s="687"/>
      <c r="R193" s="687"/>
    </row>
    <row r="194" spans="1:18" s="218" customFormat="1" ht="15">
      <c r="A194" s="687"/>
      <c r="B194" s="687"/>
      <c r="C194" s="687"/>
      <c r="D194" s="687"/>
      <c r="E194" s="687"/>
      <c r="F194" s="687"/>
      <c r="G194" s="687"/>
      <c r="H194" s="687"/>
      <c r="I194" s="687"/>
      <c r="J194" s="687"/>
      <c r="K194" s="687"/>
      <c r="L194" s="687"/>
      <c r="M194" s="687"/>
      <c r="N194" s="687"/>
      <c r="O194" s="687"/>
      <c r="P194" s="687"/>
      <c r="Q194" s="687"/>
      <c r="R194" s="687"/>
    </row>
    <row r="195" spans="1:18" s="218" customFormat="1" ht="15">
      <c r="A195" s="687"/>
      <c r="B195" s="687"/>
      <c r="C195" s="687"/>
      <c r="D195" s="687"/>
      <c r="E195" s="687"/>
      <c r="F195" s="687"/>
      <c r="G195" s="687"/>
      <c r="H195" s="687"/>
      <c r="I195" s="687"/>
      <c r="J195" s="687"/>
      <c r="K195" s="687"/>
      <c r="L195" s="687"/>
      <c r="M195" s="687"/>
      <c r="N195" s="687"/>
      <c r="O195" s="687"/>
      <c r="P195" s="687"/>
      <c r="Q195" s="687"/>
      <c r="R195" s="687"/>
    </row>
    <row r="196" spans="1:18" s="218" customFormat="1" ht="15">
      <c r="A196" s="687"/>
      <c r="B196" s="687"/>
      <c r="C196" s="687"/>
      <c r="D196" s="687"/>
      <c r="E196" s="687"/>
      <c r="F196" s="687"/>
      <c r="G196" s="687"/>
      <c r="H196" s="687"/>
      <c r="I196" s="687"/>
      <c r="J196" s="687"/>
      <c r="K196" s="687"/>
      <c r="L196" s="687"/>
      <c r="M196" s="687"/>
      <c r="N196" s="687"/>
      <c r="O196" s="687"/>
      <c r="P196" s="687"/>
      <c r="Q196" s="687"/>
      <c r="R196" s="687"/>
    </row>
    <row r="197" spans="1:18" s="218" customFormat="1" ht="15">
      <c r="A197" s="687"/>
      <c r="B197" s="687"/>
      <c r="C197" s="687"/>
      <c r="D197" s="687"/>
      <c r="E197" s="687"/>
      <c r="F197" s="687"/>
      <c r="G197" s="687"/>
      <c r="H197" s="687"/>
      <c r="I197" s="687"/>
      <c r="J197" s="687"/>
      <c r="K197" s="687"/>
      <c r="L197" s="687"/>
      <c r="M197" s="687"/>
      <c r="N197" s="687"/>
      <c r="O197" s="687"/>
      <c r="P197" s="687"/>
      <c r="Q197" s="687"/>
      <c r="R197" s="687"/>
    </row>
    <row r="198" spans="1:18" s="218" customFormat="1" ht="15">
      <c r="A198" s="687"/>
      <c r="B198" s="687"/>
      <c r="C198" s="687"/>
      <c r="D198" s="687"/>
      <c r="E198" s="687"/>
      <c r="F198" s="687"/>
      <c r="G198" s="687"/>
      <c r="H198" s="687"/>
      <c r="I198" s="687"/>
      <c r="J198" s="687"/>
      <c r="K198" s="687"/>
      <c r="L198" s="687"/>
      <c r="M198" s="687"/>
      <c r="N198" s="687"/>
      <c r="O198" s="687"/>
      <c r="P198" s="687"/>
      <c r="Q198" s="687"/>
      <c r="R198" s="687"/>
    </row>
    <row r="199" spans="1:18" s="218" customFormat="1" ht="15"/>
    <row r="200" spans="1:18" s="218" customFormat="1" ht="15"/>
    <row r="201" spans="1:18" s="218" customFormat="1" ht="15"/>
    <row r="202" spans="1:18" s="218" customFormat="1" ht="15"/>
    <row r="203" spans="1:18" s="218" customFormat="1" ht="15"/>
    <row r="204" spans="1:18" s="218" customFormat="1" ht="15"/>
    <row r="205" spans="1:18" s="218" customFormat="1" ht="15"/>
    <row r="206" spans="1:18" s="218" customFormat="1" ht="15"/>
    <row r="207" spans="1:18" s="218" customFormat="1" ht="15"/>
    <row r="208" spans="1:18" s="218" customFormat="1" ht="15"/>
    <row r="209" s="218" customFormat="1" ht="15"/>
    <row r="210" s="218" customFormat="1" ht="15"/>
    <row r="211" s="218" customFormat="1" ht="15"/>
    <row r="212" s="218" customFormat="1" ht="15"/>
    <row r="213" s="218" customFormat="1" ht="15"/>
    <row r="214" s="218" customFormat="1" ht="15"/>
    <row r="215" s="218" customFormat="1" ht="15"/>
    <row r="216" s="218" customFormat="1" ht="15"/>
    <row r="217" s="218" customFormat="1" ht="15"/>
    <row r="218" s="218" customFormat="1" ht="15"/>
    <row r="219" s="218" customFormat="1" ht="15"/>
    <row r="220" s="218" customFormat="1" ht="15"/>
    <row r="221" s="218" customFormat="1" ht="15"/>
    <row r="222" s="218" customFormat="1" ht="15"/>
    <row r="223" s="218" customFormat="1" ht="15"/>
    <row r="224" s="218" customFormat="1" ht="15"/>
    <row r="225" s="218" customFormat="1" ht="15"/>
    <row r="226" s="218" customFormat="1" ht="15"/>
    <row r="227" s="218" customFormat="1" ht="15"/>
    <row r="228" s="218" customFormat="1" ht="15"/>
    <row r="229" s="218" customFormat="1" ht="15"/>
    <row r="230" s="218" customFormat="1" ht="15"/>
    <row r="231" s="218" customFormat="1" ht="15"/>
    <row r="232" s="218" customFormat="1" ht="15"/>
    <row r="233" s="218" customFormat="1" ht="15"/>
    <row r="234" s="218" customFormat="1" ht="15"/>
    <row r="235" s="218" customFormat="1" ht="15"/>
    <row r="236" s="218" customFormat="1" ht="15"/>
    <row r="237" s="218" customFormat="1" ht="15"/>
    <row r="238" s="218" customFormat="1" ht="15"/>
    <row r="239" s="218" customFormat="1" ht="15"/>
    <row r="240" s="218" customFormat="1" ht="15"/>
    <row r="241" s="218" customFormat="1" ht="15"/>
    <row r="242" s="218" customFormat="1" ht="15"/>
    <row r="243" s="218" customFormat="1" ht="15"/>
    <row r="244" s="218" customFormat="1" ht="15"/>
    <row r="245" s="218" customFormat="1" ht="15"/>
    <row r="246" s="218" customFormat="1" ht="15"/>
    <row r="247" s="218" customFormat="1" ht="15"/>
    <row r="248" s="218" customFormat="1" ht="15"/>
    <row r="249" s="218" customFormat="1" ht="15"/>
    <row r="250" s="218" customFormat="1" ht="15"/>
    <row r="251" s="218" customFormat="1" ht="15"/>
    <row r="252" s="218" customFormat="1" ht="15"/>
    <row r="253" s="218" customFormat="1" ht="15"/>
    <row r="254" s="218" customFormat="1" ht="15"/>
    <row r="255" s="218" customFormat="1" ht="15"/>
    <row r="256" s="218" customFormat="1" ht="15"/>
    <row r="257" s="218" customFormat="1" ht="15"/>
    <row r="258" s="218" customFormat="1" ht="15"/>
    <row r="259" s="218" customFormat="1" ht="15"/>
    <row r="260" s="218" customFormat="1" ht="15"/>
    <row r="261" s="218" customFormat="1" ht="15"/>
    <row r="262" s="218" customFormat="1" ht="15"/>
    <row r="263" s="218" customFormat="1" ht="15"/>
    <row r="264" s="218" customFormat="1" ht="15"/>
    <row r="265" s="218" customFormat="1" ht="15"/>
    <row r="266" s="218" customFormat="1" ht="15"/>
    <row r="267" s="218" customFormat="1" ht="15"/>
    <row r="268" s="218" customFormat="1" ht="15"/>
    <row r="269" s="218" customFormat="1" ht="15"/>
    <row r="270" s="218" customFormat="1" ht="15"/>
    <row r="271" s="218" customFormat="1" ht="15"/>
    <row r="272" s="218" customFormat="1" ht="15"/>
    <row r="273" s="218" customFormat="1" ht="15"/>
    <row r="274" s="218" customFormat="1" ht="15"/>
    <row r="275" s="218" customFormat="1" ht="15"/>
    <row r="276" s="218" customFormat="1" ht="15"/>
    <row r="277" s="218" customFormat="1" ht="15"/>
    <row r="278" s="218" customFormat="1" ht="15"/>
    <row r="279" s="218" customFormat="1" ht="15"/>
    <row r="280" s="218" customFormat="1" ht="15"/>
    <row r="281" s="218" customFormat="1" ht="15"/>
    <row r="282" s="218" customFormat="1" ht="15"/>
    <row r="283" s="218" customFormat="1" ht="15"/>
    <row r="284" s="218" customFormat="1" ht="15"/>
    <row r="285" s="218" customFormat="1" ht="15"/>
  </sheetData>
  <mergeCells count="1">
    <mergeCell ref="A37:N39"/>
  </mergeCells>
  <phoneticPr fontId="10" type="noConversion"/>
  <pageMargins left="0.75" right="0.75" top="1" bottom="1" header="0.5" footer="0.5"/>
  <pageSetup scale="70" orientation="portrait" r:id="rId1"/>
  <headerFooter alignWithMargins="0">
    <oddHeader>&amp;L&amp;"Arial,Bold"&amp;16&amp;A&amp;C&amp;"Arial,Bold"&amp;16&amp;F</oddHeader>
    <oddFooter>&amp;L&amp;Z&amp;F&amp;R&amp;D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E46"/>
  <sheetViews>
    <sheetView topLeftCell="A17" zoomScaleNormal="100" workbookViewId="0">
      <selection activeCell="A79" sqref="A79:A81"/>
    </sheetView>
  </sheetViews>
  <sheetFormatPr defaultColWidth="9.140625" defaultRowHeight="12.75"/>
  <cols>
    <col min="1" max="1" width="59.42578125" style="600" customWidth="1"/>
    <col min="2" max="2" width="9.140625" style="594" customWidth="1"/>
    <col min="3" max="3" width="3.85546875" style="573" customWidth="1"/>
    <col min="4" max="4" width="59.42578125" style="573" customWidth="1"/>
    <col min="5" max="16384" width="9.140625" style="573"/>
  </cols>
  <sheetData>
    <row r="1" spans="1:5" s="571" customFormat="1" ht="15.75" thickBot="1">
      <c r="A1" s="619" t="s">
        <v>568</v>
      </c>
      <c r="B1" s="668" t="str">
        <f>+SCHEDAAA!E1</f>
        <v>0</v>
      </c>
      <c r="D1" s="639">
        <f>+SCHEDAAA!C3</f>
        <v>0</v>
      </c>
    </row>
    <row r="2" spans="1:5">
      <c r="A2" s="715" t="str">
        <f>SCHEDAAA!F1</f>
        <v>Budget Period FY 2022</v>
      </c>
    </row>
    <row r="3" spans="1:5">
      <c r="A3" s="595" t="s">
        <v>510</v>
      </c>
      <c r="B3" s="572"/>
      <c r="D3" s="597" t="s">
        <v>315</v>
      </c>
      <c r="E3" s="572"/>
    </row>
    <row r="4" spans="1:5" s="576" customFormat="1" ht="38.25">
      <c r="A4" s="574" t="s">
        <v>513</v>
      </c>
      <c r="B4" s="575" t="e">
        <f>IF(AND(SCHEDAAA!N37=SCHEDAAA!J13,SCHEDAAA!#REF!=SCHEDAAA!J13),"OK","Check")</f>
        <v>#REF!</v>
      </c>
      <c r="D4" s="598" t="s">
        <v>3</v>
      </c>
      <c r="E4" s="589"/>
    </row>
    <row r="5" spans="1:5" s="576" customFormat="1" ht="25.5">
      <c r="A5" s="577" t="s">
        <v>514</v>
      </c>
      <c r="B5" s="578" t="str">
        <f>IF(SCHEDAAA!N25=SCHEDAAA!K45,"OK","Check")</f>
        <v>OK</v>
      </c>
      <c r="D5" s="599" t="s">
        <v>0</v>
      </c>
      <c r="E5" s="590" t="str">
        <f>IF(VERMTCH!E13&lt;VERMTCH!E12*-0.4,"Check","OK")</f>
        <v>OK</v>
      </c>
    </row>
    <row r="6" spans="1:5" s="576" customFormat="1" ht="35.25" customHeight="1">
      <c r="A6" s="577" t="s">
        <v>515</v>
      </c>
      <c r="B6" s="578" t="str">
        <f>IF(SCHEDAAA!D25&gt;=SCHEDAAA!D32/3,"OK","Check")</f>
        <v>OK</v>
      </c>
      <c r="D6" s="598" t="s">
        <v>2</v>
      </c>
      <c r="E6" s="589"/>
    </row>
    <row r="7" spans="1:5">
      <c r="D7" s="599" t="s">
        <v>501</v>
      </c>
      <c r="E7" s="590" t="str">
        <f>IF(VERMTCH!E13=0,"OK",IF(VERMTCH!E13&lt;&gt;0,IF(AND(VERMTCH!F24&gt;0,VERMTCH!E24&gt;0),"CHECK","OK")))</f>
        <v>OK</v>
      </c>
    </row>
    <row r="8" spans="1:5" ht="25.5">
      <c r="A8" s="596" t="s">
        <v>511</v>
      </c>
      <c r="B8" s="572"/>
      <c r="D8" s="591" t="s">
        <v>1</v>
      </c>
      <c r="E8" s="592" t="str">
        <f>IF(VERMTCH!F13&lt;VERMTCH!F12*-0.4,"Check","OK")</f>
        <v>OK</v>
      </c>
    </row>
    <row r="9" spans="1:5" s="576" customFormat="1" ht="51">
      <c r="A9" s="574" t="s">
        <v>516</v>
      </c>
      <c r="B9" s="575" t="str">
        <f>IF(AND(IIIB!Z44=IIIB!W9,IIIB!AA50=IIIB!W9,IIIB!W57=IIIB!W9),"OK","Check")</f>
        <v>OK</v>
      </c>
      <c r="D9" s="591" t="s">
        <v>573</v>
      </c>
      <c r="E9" s="592" t="str">
        <f>IF(VERMTCH!H17&lt;=VERMTCH!H12*0.1,"OK","Check")</f>
        <v>OK</v>
      </c>
    </row>
    <row r="10" spans="1:5" s="576" customFormat="1" ht="38.25">
      <c r="A10" s="579" t="s">
        <v>517</v>
      </c>
      <c r="B10" s="578" t="str">
        <f>IF(IIIB!W9=IIIB!Z44,"OK","CHECK")</f>
        <v>OK</v>
      </c>
      <c r="D10" s="591" t="s">
        <v>574</v>
      </c>
      <c r="E10" s="593" t="str">
        <f>IF(VERMTCH!I76+VERMTCH!I77=VERMTCH!I79,"OK","Check")</f>
        <v>OK</v>
      </c>
    </row>
    <row r="11" spans="1:5" s="576" customFormat="1" ht="25.5">
      <c r="A11" s="579" t="s">
        <v>616</v>
      </c>
      <c r="B11" s="578" t="str">
        <f>IF(IIIB!C13&gt;=VERMTCH!C36,"OK","Check")</f>
        <v>OK</v>
      </c>
      <c r="D11" s="591" t="s">
        <v>512</v>
      </c>
      <c r="E11" s="593" t="str">
        <f>IF(VERMTCH!E67+VERMTCH!F67&gt;=0,"OK","Check")</f>
        <v>OK</v>
      </c>
    </row>
    <row r="12" spans="1:5" s="576" customFormat="1" ht="25.5">
      <c r="A12" s="577" t="s">
        <v>518</v>
      </c>
      <c r="B12" s="578" t="str">
        <f>IF(IIIB!AE10=1,"OK","Check")</f>
        <v>Check</v>
      </c>
      <c r="D12" s="591" t="s">
        <v>575</v>
      </c>
      <c r="E12" s="593" t="str">
        <f>IF(VERMTCH!I52=VERMTCH!I50,"OK","Check match")</f>
        <v>OK</v>
      </c>
    </row>
    <row r="13" spans="1:5" ht="25.5">
      <c r="A13" s="577" t="s">
        <v>519</v>
      </c>
      <c r="B13" s="578" t="str">
        <f>IF(IIIB!AE24=1,"OK","Check")</f>
        <v>Check</v>
      </c>
      <c r="D13" s="591" t="s">
        <v>576</v>
      </c>
      <c r="E13" s="593" t="str">
        <f>IF(VERMTCH!I38=VERMTCH!I39,"OK","Check")</f>
        <v>OK</v>
      </c>
    </row>
    <row r="14" spans="1:5">
      <c r="D14" s="600"/>
      <c r="E14" s="594"/>
    </row>
    <row r="15" spans="1:5" s="576" customFormat="1">
      <c r="A15" s="596" t="s">
        <v>505</v>
      </c>
      <c r="B15" s="572"/>
      <c r="D15" s="654"/>
      <c r="E15" s="655"/>
    </row>
    <row r="16" spans="1:5" s="576" customFormat="1" ht="63.75">
      <c r="A16" s="577" t="s">
        <v>520</v>
      </c>
      <c r="B16" s="578" t="e">
        <f>IF(AND(IIIC!AC11=IIIC!AG53,IIIC!#REF!=IIIC!AC11,IIIC!AC59=IIIC!AC11),"OK","Check")</f>
        <v>#REF!</v>
      </c>
      <c r="D16" s="654"/>
      <c r="E16" s="655"/>
    </row>
    <row r="17" spans="1:5" s="576" customFormat="1" ht="25.5">
      <c r="A17" s="577" t="s">
        <v>521</v>
      </c>
      <c r="B17" s="578" t="str">
        <f>IF(IIIC!AC13=IIIC!AC59+IIIC!AD59,"OK","Check")</f>
        <v>OK</v>
      </c>
      <c r="D17" s="591" t="s">
        <v>577</v>
      </c>
      <c r="E17" s="593" t="str">
        <f>IF(VERMTCH!I13=0,"OK","ChecK")</f>
        <v>OK</v>
      </c>
    </row>
    <row r="18" spans="1:5" s="576" customFormat="1" ht="25.5">
      <c r="A18" s="577" t="s">
        <v>522</v>
      </c>
      <c r="B18" s="578" t="str">
        <f>IF(IIIC!AE80=1,"OK","Check")</f>
        <v>Check</v>
      </c>
      <c r="D18" s="654"/>
      <c r="E18" s="655"/>
    </row>
    <row r="19" spans="1:5" s="576" customFormat="1" ht="57.75" customHeight="1">
      <c r="A19" s="577" t="s">
        <v>523</v>
      </c>
      <c r="B19" s="578" t="str">
        <f>IF(IIIC!AE92=1,"OK","Check")</f>
        <v>Check</v>
      </c>
      <c r="D19" s="654"/>
      <c r="E19" s="655"/>
    </row>
    <row r="20" spans="1:5" s="576" customFormat="1" ht="63.75">
      <c r="A20" s="577" t="s">
        <v>524</v>
      </c>
      <c r="B20" s="578" t="e">
        <f>IF(AND(IIIC!AL11=IIIC!AO54,IIIC!AL11=IIIC!AM61,IIIC!AL11=IIIC!#REF!),"OK","Check")</f>
        <v>#REF!</v>
      </c>
      <c r="D20" s="591" t="s">
        <v>538</v>
      </c>
      <c r="E20" s="637">
        <f>+VERMTCH!C36</f>
        <v>0</v>
      </c>
    </row>
    <row r="21" spans="1:5" s="576" customFormat="1" ht="38.25">
      <c r="A21" s="577" t="s">
        <v>525</v>
      </c>
      <c r="B21" s="580" t="str">
        <f>IF(IIIC!AL15=IIIC!AM61+IIIC!AN61+IIIC!AL61,"OK","Check")</f>
        <v>OK</v>
      </c>
      <c r="D21" s="591" t="s">
        <v>578</v>
      </c>
      <c r="E21" s="638">
        <f>+VERMTCH!I38</f>
        <v>0</v>
      </c>
    </row>
    <row r="22" spans="1:5" s="576" customFormat="1" ht="25.5">
      <c r="A22" s="577" t="s">
        <v>526</v>
      </c>
      <c r="B22" s="578" t="str">
        <f>IF(IIIC!AN80=1,"OK","Check")</f>
        <v>Check</v>
      </c>
      <c r="D22" s="591" t="s">
        <v>579</v>
      </c>
      <c r="E22" s="638">
        <f>+VERMTCH!I50</f>
        <v>0</v>
      </c>
    </row>
    <row r="23" spans="1:5" s="576" customFormat="1" ht="25.5">
      <c r="A23" s="577" t="s">
        <v>527</v>
      </c>
      <c r="B23" s="578" t="str">
        <f>IF(IIIC!AN92=1,"OK","Check")</f>
        <v>Check</v>
      </c>
      <c r="D23" s="591" t="s">
        <v>580</v>
      </c>
      <c r="E23" s="638">
        <f>+VERMTCH!I30</f>
        <v>0</v>
      </c>
    </row>
    <row r="24" spans="1:5" s="570" customFormat="1">
      <c r="A24" s="581"/>
      <c r="B24" s="582"/>
      <c r="D24" s="591" t="s">
        <v>551</v>
      </c>
      <c r="E24" s="638">
        <f>+VERMTCH!C21</f>
        <v>0</v>
      </c>
    </row>
    <row r="25" spans="1:5" s="570" customFormat="1">
      <c r="A25" s="583" t="s">
        <v>506</v>
      </c>
      <c r="B25" s="584"/>
      <c r="D25" s="596" t="s">
        <v>508</v>
      </c>
      <c r="E25" s="572"/>
    </row>
    <row r="26" spans="1:5" s="570" customFormat="1" ht="38.25">
      <c r="A26" s="585" t="s">
        <v>528</v>
      </c>
      <c r="B26" s="586" t="str">
        <f>IF(VERMTCH!E13&lt;=0,"OK",IF(AND(VERMTCH!E13&gt;0,VERMTCH!E24=0),"OK","Check"))</f>
        <v>OK</v>
      </c>
      <c r="D26" s="577" t="s">
        <v>581</v>
      </c>
      <c r="E26" s="578" t="str">
        <f>IF(AND(IIID!V10=IIID!X40),"OK","Check")</f>
        <v>OK</v>
      </c>
    </row>
    <row r="27" spans="1:5" ht="38.25">
      <c r="A27" s="585" t="s">
        <v>537</v>
      </c>
      <c r="B27" s="586" t="str">
        <f>IF(VERMTCH!F13&lt;=0,"OK",IF(AND(VERMTCH!F13&gt;0,VERMTCH!F24=0),"OK","Check"))</f>
        <v>OK</v>
      </c>
      <c r="D27" s="588" t="s">
        <v>532</v>
      </c>
      <c r="E27" s="578" t="str">
        <f>IF(IIID!AF10=1,"OK","Check")</f>
        <v>Check</v>
      </c>
    </row>
    <row r="28" spans="1:5" ht="25.5">
      <c r="D28" s="577" t="s">
        <v>533</v>
      </c>
      <c r="E28" s="578" t="str">
        <f>IF(IIID!AF18=1,"OK","Check")</f>
        <v>Check</v>
      </c>
    </row>
    <row r="29" spans="1:5">
      <c r="D29" s="653"/>
      <c r="E29" s="578"/>
    </row>
    <row r="30" spans="1:5" s="576" customFormat="1" ht="38.25">
      <c r="A30" s="596" t="s">
        <v>507</v>
      </c>
      <c r="B30" s="572"/>
      <c r="D30" s="577" t="s">
        <v>582</v>
      </c>
      <c r="E30" s="578" t="str">
        <f>IF(IIID!Y49&gt;IIID!V10,"check","OK")</f>
        <v>OK</v>
      </c>
    </row>
    <row r="31" spans="1:5" s="576" customFormat="1" ht="38.25">
      <c r="A31" s="577" t="s">
        <v>529</v>
      </c>
      <c r="B31" s="578" t="str">
        <f>IF(IIIC!AL13+IIIC!AL14=IIIC!AO35,"OK","CHECK")</f>
        <v>OK</v>
      </c>
      <c r="D31" s="596" t="s">
        <v>509</v>
      </c>
      <c r="E31" s="572"/>
    </row>
    <row r="32" spans="1:5" s="576" customFormat="1" ht="38.25">
      <c r="A32" s="577" t="s">
        <v>530</v>
      </c>
      <c r="B32" s="578" t="str">
        <f>IF(IIIC!I42&gt;VERMTCH!I32,"CHECK","OK")</f>
        <v>OK</v>
      </c>
      <c r="D32" s="577" t="s">
        <v>534</v>
      </c>
      <c r="E32" s="580" t="str">
        <f>IF(AND(IIIE!Y52=IIIE!Y44,IIIE!V8=IIIE!Y44),"OK","Check")</f>
        <v>OK</v>
      </c>
    </row>
    <row r="33" spans="1:5" s="576" customFormat="1" ht="25.5">
      <c r="A33" s="577" t="s">
        <v>531</v>
      </c>
      <c r="B33" s="578" t="str">
        <f>IF(VERMTCH!I34&lt;0,"CHECK","OK")</f>
        <v>OK</v>
      </c>
      <c r="C33" s="587"/>
      <c r="D33" s="577" t="s">
        <v>586</v>
      </c>
      <c r="E33" s="580" t="str">
        <f>IF(IIIE!Y26=IIIE!V59,"OK","Check")</f>
        <v>OK</v>
      </c>
    </row>
    <row r="34" spans="1:5" ht="25.5">
      <c r="A34" s="602" t="s">
        <v>416</v>
      </c>
      <c r="B34" s="582"/>
      <c r="D34" s="577" t="s">
        <v>535</v>
      </c>
      <c r="E34" s="580" t="e">
        <f>IF(IIIE!AE25=1,"OK","Check")</f>
        <v>#DIV/0!</v>
      </c>
    </row>
    <row r="35" spans="1:5" ht="25.5">
      <c r="A35" s="601">
        <f ca="1">NOW()</f>
        <v>44638.398094560187</v>
      </c>
      <c r="D35" s="577" t="s">
        <v>587</v>
      </c>
      <c r="E35" s="580" t="e">
        <f>IF(IIIE!AE25=1,"OK","Check")</f>
        <v>#DIV/0!</v>
      </c>
    </row>
    <row r="36" spans="1:5" s="576" customFormat="1"/>
    <row r="37" spans="1:5" s="576" customFormat="1"/>
    <row r="38" spans="1:5" s="576" customFormat="1"/>
    <row r="39" spans="1:5" s="576" customFormat="1"/>
    <row r="40" spans="1:5" s="576" customFormat="1"/>
    <row r="43" spans="1:5" s="576" customFormat="1"/>
    <row r="44" spans="1:5" s="576" customFormat="1"/>
    <row r="45" spans="1:5" s="576" customFormat="1"/>
    <row r="46" spans="1:5" s="576" customFormat="1"/>
  </sheetData>
  <phoneticPr fontId="10" type="noConversion"/>
  <pageMargins left="0.75" right="0.75" top="1" bottom="1" header="0.5" footer="0.5"/>
  <pageSetup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pageSetUpPr fitToPage="1"/>
  </sheetPr>
  <dimension ref="A1:IV52"/>
  <sheetViews>
    <sheetView tabSelected="1" workbookViewId="0">
      <selection activeCell="A45" sqref="A45:A46"/>
    </sheetView>
  </sheetViews>
  <sheetFormatPr defaultColWidth="8.42578125" defaultRowHeight="12.75"/>
  <cols>
    <col min="1" max="1" width="52.140625" style="3" customWidth="1"/>
    <col min="2" max="2" width="14.5703125" style="3" customWidth="1"/>
    <col min="3" max="5" width="12.5703125" style="3" customWidth="1"/>
    <col min="6" max="6" width="11.42578125" style="3" customWidth="1"/>
    <col min="7" max="7" width="13.5703125" style="3" customWidth="1"/>
    <col min="8" max="8" width="13.7109375" style="3" customWidth="1"/>
    <col min="9" max="9" width="13.5703125" style="3" customWidth="1"/>
    <col min="10" max="10" width="12.28515625" style="3" customWidth="1"/>
    <col min="11" max="11" width="16" style="3" customWidth="1"/>
    <col min="12" max="12" width="13.7109375" style="3" customWidth="1"/>
    <col min="13" max="14" width="11.85546875" style="3" customWidth="1"/>
    <col min="15" max="15" width="13.140625" style="3" customWidth="1"/>
    <col min="16" max="16" width="16.28515625" style="3" customWidth="1"/>
    <col min="17" max="17" width="15" style="3" customWidth="1"/>
    <col min="18" max="18" width="15.42578125" style="3" customWidth="1"/>
    <col min="19" max="19" width="17.28515625" style="3" customWidth="1"/>
    <col min="20" max="20" width="12.7109375" style="3" customWidth="1"/>
    <col min="21" max="21" width="14.140625" style="3" customWidth="1"/>
    <col min="22" max="16384" width="8.42578125" style="3"/>
  </cols>
  <sheetData>
    <row r="1" spans="1:256" ht="19.5" thickBot="1">
      <c r="A1" s="46" t="s">
        <v>250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51" t="str">
        <f>SCHEDAAA!F1</f>
        <v>Budget Period FY 2022</v>
      </c>
      <c r="Q1" s="4"/>
      <c r="R1" s="660" t="str">
        <f>SCHEDAAA!N6</f>
        <v>0</v>
      </c>
      <c r="S1" s="10"/>
      <c r="T1" s="10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pans="1:256" ht="21" customHeight="1" thickBot="1">
      <c r="A2" s="333" t="s">
        <v>601</v>
      </c>
      <c r="C2" s="338"/>
      <c r="D2" s="666" t="str">
        <f>+SCHEDAAA!C2</f>
        <v xml:space="preserve"> 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 t="s">
        <v>8</v>
      </c>
      <c r="S2" s="35"/>
      <c r="T2" s="35"/>
    </row>
    <row r="3" spans="1:256" ht="19.5" customHeight="1" thickBot="1">
      <c r="A3" s="340" t="s">
        <v>600</v>
      </c>
      <c r="D3" s="667">
        <f>+SCHEDAAA!C3</f>
        <v>0</v>
      </c>
      <c r="R3" s="128">
        <f ca="1">NOW()</f>
        <v>44638.398094560187</v>
      </c>
      <c r="S3" s="35"/>
      <c r="T3" s="35"/>
    </row>
    <row r="4" spans="1:256">
      <c r="A4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S4" s="35"/>
      <c r="T4" s="35"/>
    </row>
    <row r="5" spans="1:256">
      <c r="A5" s="55" t="s">
        <v>251</v>
      </c>
      <c r="B5" s="55"/>
      <c r="C5" s="55" t="s">
        <v>471</v>
      </c>
      <c r="D5" s="55" t="s">
        <v>471</v>
      </c>
      <c r="E5" s="55" t="s">
        <v>336</v>
      </c>
      <c r="F5" s="55"/>
      <c r="G5" s="80" t="s">
        <v>252</v>
      </c>
      <c r="H5" s="55" t="s">
        <v>181</v>
      </c>
      <c r="I5" s="80" t="s">
        <v>253</v>
      </c>
      <c r="J5" s="55" t="s">
        <v>79</v>
      </c>
      <c r="K5" s="80" t="s">
        <v>254</v>
      </c>
      <c r="L5" s="80" t="s">
        <v>110</v>
      </c>
      <c r="M5" s="55" t="s">
        <v>255</v>
      </c>
      <c r="N5" s="55"/>
      <c r="O5" s="55"/>
      <c r="P5" s="708" t="s">
        <v>666</v>
      </c>
      <c r="Q5" s="55"/>
      <c r="R5" s="79" t="s">
        <v>8</v>
      </c>
      <c r="S5" s="35"/>
      <c r="T5" s="35"/>
    </row>
    <row r="6" spans="1:256">
      <c r="A6" s="104" t="s">
        <v>8</v>
      </c>
      <c r="B6" s="37" t="s">
        <v>90</v>
      </c>
      <c r="C6" s="37" t="s">
        <v>101</v>
      </c>
      <c r="D6" s="27" t="s">
        <v>335</v>
      </c>
      <c r="E6" s="27" t="s">
        <v>335</v>
      </c>
      <c r="F6" s="27" t="s">
        <v>500</v>
      </c>
      <c r="G6" s="27" t="s">
        <v>99</v>
      </c>
      <c r="H6" s="37" t="s">
        <v>185</v>
      </c>
      <c r="I6" s="37" t="s">
        <v>256</v>
      </c>
      <c r="J6" s="37" t="s">
        <v>257</v>
      </c>
      <c r="K6" s="27" t="s">
        <v>258</v>
      </c>
      <c r="L6" s="37" t="s">
        <v>103</v>
      </c>
      <c r="M6" s="37" t="s">
        <v>259</v>
      </c>
      <c r="N6" s="27" t="s">
        <v>33</v>
      </c>
      <c r="O6" s="37" t="s">
        <v>49</v>
      </c>
      <c r="P6" s="708" t="s">
        <v>667</v>
      </c>
      <c r="Q6" s="27"/>
      <c r="R6" s="80"/>
      <c r="S6" s="35"/>
      <c r="T6" s="35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  <c r="FB6" s="42"/>
      <c r="FC6" s="42"/>
      <c r="FD6" s="42"/>
      <c r="FE6" s="42"/>
      <c r="FF6" s="42"/>
      <c r="FG6" s="42"/>
      <c r="FH6" s="42"/>
      <c r="FI6" s="42"/>
      <c r="FJ6" s="42"/>
      <c r="FK6" s="42"/>
      <c r="FL6" s="42"/>
      <c r="FM6" s="42"/>
      <c r="FN6" s="42"/>
      <c r="FO6" s="42"/>
      <c r="FP6" s="42"/>
      <c r="FQ6" s="42"/>
      <c r="FR6" s="42"/>
      <c r="FS6" s="42"/>
      <c r="FT6" s="42"/>
      <c r="FU6" s="42"/>
      <c r="FV6" s="42"/>
      <c r="FW6" s="42"/>
      <c r="FX6" s="42"/>
      <c r="FY6" s="42"/>
      <c r="FZ6" s="42"/>
      <c r="GA6" s="42"/>
      <c r="GB6" s="42"/>
      <c r="GC6" s="42"/>
      <c r="GD6" s="42"/>
      <c r="GE6" s="42"/>
      <c r="GF6" s="42"/>
      <c r="GG6" s="42"/>
      <c r="GH6" s="42"/>
      <c r="GI6" s="42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42"/>
      <c r="IA6" s="42"/>
      <c r="IB6" s="42"/>
      <c r="IC6" s="42"/>
      <c r="ID6" s="42"/>
      <c r="IE6" s="42"/>
      <c r="IF6" s="42"/>
      <c r="IG6" s="42"/>
      <c r="IH6" s="42"/>
      <c r="II6" s="42"/>
      <c r="IJ6" s="42"/>
      <c r="IK6" s="42"/>
      <c r="IL6" s="42"/>
      <c r="IM6" s="42"/>
      <c r="IN6" s="42"/>
      <c r="IO6" s="42"/>
      <c r="IP6" s="42"/>
      <c r="IQ6" s="42"/>
      <c r="IR6" s="42"/>
      <c r="IS6" s="42"/>
      <c r="IT6" s="42"/>
      <c r="IU6" s="42"/>
      <c r="IV6" s="42"/>
    </row>
    <row r="7" spans="1:256" ht="13.5" thickBot="1">
      <c r="A7" s="55"/>
      <c r="B7" s="37"/>
      <c r="C7" s="37"/>
      <c r="D7" s="27"/>
      <c r="E7" s="27"/>
      <c r="F7" s="55"/>
      <c r="G7" s="27"/>
      <c r="H7" s="37" t="s">
        <v>99</v>
      </c>
      <c r="I7" s="37" t="s">
        <v>99</v>
      </c>
      <c r="J7" s="37" t="s">
        <v>99</v>
      </c>
      <c r="K7" s="37" t="s">
        <v>669</v>
      </c>
      <c r="L7" s="37" t="s">
        <v>101</v>
      </c>
      <c r="M7" s="37" t="s">
        <v>102</v>
      </c>
      <c r="N7" s="27" t="s">
        <v>103</v>
      </c>
      <c r="O7" s="27"/>
      <c r="P7" s="708" t="s">
        <v>668</v>
      </c>
      <c r="Q7" s="37" t="s">
        <v>260</v>
      </c>
      <c r="R7" s="55" t="s">
        <v>536</v>
      </c>
      <c r="S7" s="27"/>
      <c r="T7"/>
      <c r="U7"/>
      <c r="V7" s="856"/>
      <c r="W7" s="14"/>
      <c r="X7" s="14"/>
      <c r="Y7" s="14"/>
    </row>
    <row r="8" spans="1:256">
      <c r="A8" s="53" t="s">
        <v>261</v>
      </c>
      <c r="B8" s="390">
        <v>1</v>
      </c>
      <c r="C8" s="390">
        <v>2</v>
      </c>
      <c r="D8" s="390">
        <v>3</v>
      </c>
      <c r="E8" s="390">
        <v>4</v>
      </c>
      <c r="F8" s="390">
        <v>5</v>
      </c>
      <c r="G8" s="390">
        <v>6</v>
      </c>
      <c r="H8" s="390">
        <v>7</v>
      </c>
      <c r="I8" s="390">
        <v>8</v>
      </c>
      <c r="J8" s="390">
        <v>9</v>
      </c>
      <c r="K8" s="390">
        <v>10</v>
      </c>
      <c r="L8" s="390">
        <v>11</v>
      </c>
      <c r="M8" s="390">
        <v>12</v>
      </c>
      <c r="N8" s="390">
        <v>13</v>
      </c>
      <c r="O8" s="390">
        <v>14</v>
      </c>
      <c r="P8" s="709">
        <v>15</v>
      </c>
      <c r="Q8" s="390">
        <v>16</v>
      </c>
      <c r="R8" s="390">
        <v>17</v>
      </c>
      <c r="S8" s="945"/>
      <c r="T8" s="946"/>
      <c r="U8" s="947"/>
      <c r="V8" s="856"/>
      <c r="W8" s="14"/>
      <c r="X8" s="14"/>
      <c r="Y8" s="14"/>
    </row>
    <row r="9" spans="1:256">
      <c r="A9" s="27" t="s">
        <v>262</v>
      </c>
      <c r="B9" s="88">
        <f>SCHEDAAA!D12</f>
        <v>0</v>
      </c>
      <c r="C9" s="108"/>
      <c r="D9" s="108"/>
      <c r="E9" s="108"/>
      <c r="F9" s="108"/>
      <c r="G9" s="108"/>
      <c r="H9" s="108"/>
      <c r="I9" s="109">
        <f>SCHEDAAA!C15</f>
        <v>0</v>
      </c>
      <c r="J9" s="109">
        <f>SCHEDAAA!C16</f>
        <v>0</v>
      </c>
      <c r="K9" s="88">
        <f>SCHEDAAA!D18</f>
        <v>0</v>
      </c>
      <c r="L9" s="108"/>
      <c r="M9" s="88">
        <f>SCHEDAAA!C21</f>
        <v>0</v>
      </c>
      <c r="N9" s="88">
        <f>SCHEDAAA!C22</f>
        <v>0</v>
      </c>
      <c r="O9" s="88">
        <f>SCHEDAAA!C23</f>
        <v>0</v>
      </c>
      <c r="P9" s="710">
        <f>SCHEDAAA!C22+SCHEDAAA!C23</f>
        <v>0</v>
      </c>
      <c r="Q9" s="88">
        <f>SCHEDAAA!D32</f>
        <v>0</v>
      </c>
      <c r="R9" s="230"/>
      <c r="S9" s="948"/>
      <c r="T9" s="939"/>
      <c r="U9" s="942"/>
      <c r="V9" s="856"/>
      <c r="W9" s="14"/>
      <c r="X9" s="14"/>
      <c r="Y9" s="14"/>
    </row>
    <row r="10" spans="1:256" ht="15">
      <c r="A10" s="27" t="s">
        <v>263</v>
      </c>
      <c r="B10" s="88">
        <f>IIIB!C59</f>
        <v>0</v>
      </c>
      <c r="C10" s="108"/>
      <c r="D10" s="108"/>
      <c r="E10" s="108"/>
      <c r="F10" s="108"/>
      <c r="G10" s="88">
        <f>IIIB!E59</f>
        <v>0</v>
      </c>
      <c r="H10" s="88">
        <f>IIIB!F59</f>
        <v>0</v>
      </c>
      <c r="I10" s="88">
        <f>IIIB!G59</f>
        <v>0</v>
      </c>
      <c r="J10" s="88">
        <f>IIIB!H59</f>
        <v>0</v>
      </c>
      <c r="K10" s="88">
        <f>IIIB!I59</f>
        <v>0</v>
      </c>
      <c r="L10" s="108"/>
      <c r="M10" s="88">
        <f>IIIB!J59</f>
        <v>0</v>
      </c>
      <c r="N10" s="88">
        <f>+IIIB!K59</f>
        <v>0</v>
      </c>
      <c r="O10" s="88">
        <f>IIIB!L59</f>
        <v>0</v>
      </c>
      <c r="P10" s="710">
        <f>IIIB!K59+IIIB!L59</f>
        <v>0</v>
      </c>
      <c r="Q10" s="88">
        <f>IIIB!M59</f>
        <v>0</v>
      </c>
      <c r="R10" s="88">
        <f>IIIB!N59</f>
        <v>0</v>
      </c>
      <c r="S10" s="710"/>
      <c r="T10" s="958"/>
      <c r="U10" s="959"/>
      <c r="V10" s="856"/>
      <c r="W10" s="14"/>
      <c r="X10" s="14"/>
      <c r="Y10" s="14"/>
    </row>
    <row r="11" spans="1:256" ht="15">
      <c r="A11" s="27" t="s">
        <v>264</v>
      </c>
      <c r="B11" s="178">
        <f>+IIIC!D20</f>
        <v>0</v>
      </c>
      <c r="C11" s="231">
        <f>+IIIC!F20</f>
        <v>0</v>
      </c>
      <c r="D11" s="178">
        <f>+IIIC!G20</f>
        <v>0</v>
      </c>
      <c r="E11" s="178">
        <f>+IIIC!H20</f>
        <v>0</v>
      </c>
      <c r="F11" s="388"/>
      <c r="G11" s="178">
        <f>+IIIC!J20</f>
        <v>0</v>
      </c>
      <c r="H11" s="178">
        <f>+IIIC!K20</f>
        <v>0</v>
      </c>
      <c r="I11" s="178">
        <f>+IIIC!L20</f>
        <v>0</v>
      </c>
      <c r="J11" s="178">
        <f>+IIIC!M20</f>
        <v>0</v>
      </c>
      <c r="K11" s="178">
        <f>+IIIC!N20</f>
        <v>0</v>
      </c>
      <c r="L11" s="178">
        <f>+IIIC!O20</f>
        <v>0</v>
      </c>
      <c r="M11" s="178">
        <f>+IIIC!P20</f>
        <v>0</v>
      </c>
      <c r="N11" s="178">
        <f>+IIIC!Q20</f>
        <v>0</v>
      </c>
      <c r="O11" s="178">
        <f>+IIIC!R20</f>
        <v>0</v>
      </c>
      <c r="P11" s="711">
        <f>IIIC!Q20+IIIC!R20</f>
        <v>0</v>
      </c>
      <c r="Q11" s="178">
        <f>+IIIC!S20</f>
        <v>0</v>
      </c>
      <c r="R11" s="178">
        <f>+IIIC!T20</f>
        <v>0</v>
      </c>
      <c r="S11" s="711"/>
      <c r="T11" s="939"/>
      <c r="U11" s="940"/>
      <c r="V11" s="949"/>
      <c r="W11" s="232"/>
      <c r="X11" s="232"/>
      <c r="Y11" s="232"/>
      <c r="Z11" s="233"/>
      <c r="AA11" s="233"/>
      <c r="AB11" s="234"/>
      <c r="AC11" s="234"/>
      <c r="AD11" s="234"/>
      <c r="AE11" s="234"/>
      <c r="AF11" s="234"/>
    </row>
    <row r="12" spans="1:256" ht="15">
      <c r="A12" s="27" t="s">
        <v>265</v>
      </c>
      <c r="B12" s="235">
        <f>+IIIC!D40</f>
        <v>0</v>
      </c>
      <c r="C12" s="236">
        <f>+IIIC!F40</f>
        <v>0</v>
      </c>
      <c r="D12" s="235">
        <f>+IIIC!G40</f>
        <v>0</v>
      </c>
      <c r="E12" s="235">
        <f>+IIIC!H40</f>
        <v>0</v>
      </c>
      <c r="F12" s="235">
        <f>+IIIC!I40</f>
        <v>0</v>
      </c>
      <c r="G12" s="235">
        <f>+IIIC!J40</f>
        <v>0</v>
      </c>
      <c r="H12" s="235">
        <f>+IIIC!K40</f>
        <v>0</v>
      </c>
      <c r="I12" s="235">
        <f>+IIIC!L40</f>
        <v>0</v>
      </c>
      <c r="J12" s="235">
        <f>+IIIC!M40</f>
        <v>0</v>
      </c>
      <c r="K12" s="235">
        <f>+IIIC!N40</f>
        <v>0</v>
      </c>
      <c r="L12" s="235">
        <f>+IIIC!O40</f>
        <v>0</v>
      </c>
      <c r="M12" s="235">
        <f>+IIIC!P40</f>
        <v>0</v>
      </c>
      <c r="N12" s="235">
        <f>+IIIC!Q40</f>
        <v>0</v>
      </c>
      <c r="O12" s="235">
        <f>+IIIC!R40</f>
        <v>0</v>
      </c>
      <c r="P12" s="711">
        <f>IIIC!Q40+IIIC!R40</f>
        <v>0</v>
      </c>
      <c r="Q12" s="235">
        <f>+IIIC!S40</f>
        <v>0</v>
      </c>
      <c r="R12" s="235">
        <f>+IIIC!T40</f>
        <v>0</v>
      </c>
      <c r="S12" s="711"/>
      <c r="T12" s="941"/>
      <c r="U12" s="940"/>
      <c r="V12" s="949"/>
      <c r="W12" s="232"/>
      <c r="X12" s="232"/>
      <c r="Y12" s="232"/>
      <c r="Z12" s="233"/>
      <c r="AA12" s="233"/>
      <c r="AB12" s="234"/>
      <c r="AC12" s="234"/>
      <c r="AD12" s="234"/>
      <c r="AE12" s="234"/>
      <c r="AF12" s="234"/>
    </row>
    <row r="13" spans="1:256" ht="15">
      <c r="A13" s="27" t="s">
        <v>571</v>
      </c>
      <c r="B13" s="235">
        <f>+IIID!C30</f>
        <v>0</v>
      </c>
      <c r="C13" s="401"/>
      <c r="D13" s="389"/>
      <c r="E13" s="389"/>
      <c r="F13" s="389"/>
      <c r="G13" s="389"/>
      <c r="H13" s="235">
        <f>+IIID!E30</f>
        <v>0</v>
      </c>
      <c r="I13" s="235">
        <f>+IIID!F30</f>
        <v>0</v>
      </c>
      <c r="J13" s="235">
        <f>+IIID!G30</f>
        <v>0</v>
      </c>
      <c r="K13" s="235">
        <f>+IIID!H30</f>
        <v>0</v>
      </c>
      <c r="L13" s="389"/>
      <c r="M13" s="235">
        <f>+IIID!I30</f>
        <v>0</v>
      </c>
      <c r="N13" s="235">
        <f>+IIID!J30</f>
        <v>0</v>
      </c>
      <c r="O13" s="235">
        <f>+IIID!K30</f>
        <v>0</v>
      </c>
      <c r="P13" s="711">
        <f>IIID!J30+IIID!K30</f>
        <v>0</v>
      </c>
      <c r="Q13" s="235">
        <f>+IIID!L30</f>
        <v>0</v>
      </c>
      <c r="R13" s="389"/>
      <c r="S13" s="711"/>
      <c r="T13" s="961" t="s">
        <v>718</v>
      </c>
      <c r="U13" s="962"/>
      <c r="V13" s="949"/>
      <c r="W13" s="232"/>
      <c r="X13" s="232"/>
      <c r="Y13" s="232"/>
      <c r="Z13" s="233"/>
      <c r="AA13" s="233"/>
      <c r="AB13" s="234"/>
      <c r="AC13" s="234"/>
      <c r="AD13" s="234"/>
      <c r="AE13" s="234"/>
      <c r="AF13" s="234"/>
    </row>
    <row r="14" spans="1:256" ht="15.75" thickBot="1">
      <c r="A14" s="27" t="s">
        <v>394</v>
      </c>
      <c r="B14" s="88">
        <f>IIIE!C49</f>
        <v>0</v>
      </c>
      <c r="C14" s="108"/>
      <c r="D14" s="108"/>
      <c r="E14" s="108"/>
      <c r="F14" s="108"/>
      <c r="G14" s="237"/>
      <c r="H14" s="88">
        <f>IIIE!E49</f>
        <v>0</v>
      </c>
      <c r="I14" s="88">
        <f>IIIE!F49</f>
        <v>0</v>
      </c>
      <c r="J14" s="88">
        <f>IIIE!G49</f>
        <v>0</v>
      </c>
      <c r="K14" s="88">
        <f>IIIE!H49</f>
        <v>0</v>
      </c>
      <c r="L14" s="237"/>
      <c r="M14" s="88">
        <f>IIIE!I49</f>
        <v>0</v>
      </c>
      <c r="N14" s="88">
        <f>IIIE!J49</f>
        <v>0</v>
      </c>
      <c r="O14" s="88">
        <f>IIIE!K49</f>
        <v>0</v>
      </c>
      <c r="P14" s="710">
        <f>IIIE!J49+IIIE!K49</f>
        <v>0</v>
      </c>
      <c r="Q14" s="88">
        <f>IIIE!L49</f>
        <v>0</v>
      </c>
      <c r="R14" s="332">
        <f>+IIIE!M49</f>
        <v>0</v>
      </c>
      <c r="S14" s="950"/>
      <c r="T14" s="963" t="s">
        <v>719</v>
      </c>
      <c r="U14" s="964"/>
      <c r="V14" s="856"/>
      <c r="W14" s="14"/>
      <c r="X14" s="14"/>
      <c r="Y14" s="14"/>
    </row>
    <row r="15" spans="1:256">
      <c r="A15" s="37" t="s">
        <v>266</v>
      </c>
      <c r="B15" s="359">
        <f t="shared" ref="B15:O15" si="0">SUM(B9:B14)</f>
        <v>0</v>
      </c>
      <c r="C15" s="359">
        <f t="shared" si="0"/>
        <v>0</v>
      </c>
      <c r="D15" s="359">
        <f t="shared" si="0"/>
        <v>0</v>
      </c>
      <c r="E15" s="359">
        <f t="shared" si="0"/>
        <v>0</v>
      </c>
      <c r="F15" s="359">
        <f t="shared" si="0"/>
        <v>0</v>
      </c>
      <c r="G15" s="359">
        <f t="shared" si="0"/>
        <v>0</v>
      </c>
      <c r="H15" s="359">
        <f t="shared" si="0"/>
        <v>0</v>
      </c>
      <c r="I15" s="359">
        <f t="shared" si="0"/>
        <v>0</v>
      </c>
      <c r="J15" s="359">
        <f t="shared" si="0"/>
        <v>0</v>
      </c>
      <c r="K15" s="359">
        <f t="shared" si="0"/>
        <v>0</v>
      </c>
      <c r="L15" s="359">
        <f t="shared" si="0"/>
        <v>0</v>
      </c>
      <c r="M15" s="359">
        <f t="shared" si="0"/>
        <v>0</v>
      </c>
      <c r="N15" s="359">
        <f t="shared" si="0"/>
        <v>0</v>
      </c>
      <c r="O15" s="359">
        <f t="shared" si="0"/>
        <v>0</v>
      </c>
      <c r="P15" s="712">
        <f>SUM(P9:P14)</f>
        <v>0</v>
      </c>
      <c r="Q15" s="359">
        <f>SUM(Q9:Q14)</f>
        <v>0</v>
      </c>
      <c r="R15" s="359">
        <f>SUM(R9:R14)</f>
        <v>0</v>
      </c>
      <c r="S15" s="710"/>
      <c r="T15"/>
      <c r="U15"/>
      <c r="V15" s="856"/>
      <c r="W15" s="14"/>
      <c r="X15" s="14"/>
      <c r="Y15" s="14"/>
    </row>
    <row r="16" spans="1:256">
      <c r="A16" s="144"/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3"/>
      <c r="S16" s="948"/>
      <c r="T16"/>
      <c r="U16"/>
      <c r="V16" s="856"/>
      <c r="W16" s="14"/>
      <c r="X16" s="14"/>
      <c r="Y16" s="14"/>
    </row>
    <row r="17" spans="1:27" ht="18.75">
      <c r="A17" s="234"/>
      <c r="B17" s="224"/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710"/>
      <c r="T17" s="951"/>
      <c r="U17" s="935"/>
      <c r="V17" s="949"/>
      <c r="W17" s="232"/>
      <c r="X17" s="232"/>
      <c r="Y17" s="232"/>
      <c r="Z17" s="234"/>
      <c r="AA17" s="234"/>
    </row>
    <row r="18" spans="1:27" ht="15.75">
      <c r="A18" s="956" t="s">
        <v>712</v>
      </c>
      <c r="B18" s="956"/>
      <c r="C18" s="956"/>
      <c r="D18" s="956"/>
      <c r="E18" s="956"/>
      <c r="F18" s="932"/>
      <c r="G18" s="933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710"/>
      <c r="T18"/>
      <c r="U18" s="935"/>
      <c r="V18" s="949"/>
      <c r="W18" s="232"/>
      <c r="X18" s="232"/>
      <c r="Y18" s="232"/>
      <c r="Z18" s="234"/>
      <c r="AA18" s="234"/>
    </row>
    <row r="19" spans="1:27" ht="15.75" thickBot="1">
      <c r="A19" s="955" t="s">
        <v>713</v>
      </c>
      <c r="B19" s="955"/>
      <c r="C19" s="955"/>
      <c r="D19" s="955"/>
      <c r="E19" s="955"/>
      <c r="F19" s="934"/>
      <c r="G19" s="935" t="s">
        <v>714</v>
      </c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710"/>
      <c r="T19"/>
      <c r="U19" s="935"/>
      <c r="V19" s="949"/>
      <c r="W19" s="232"/>
      <c r="X19" s="232"/>
      <c r="Y19" s="232"/>
      <c r="Z19" s="234"/>
      <c r="AA19" s="234"/>
    </row>
    <row r="20" spans="1:27" ht="15">
      <c r="A20" s="936"/>
      <c r="B20" s="936"/>
      <c r="C20" s="932"/>
      <c r="D20" s="936"/>
      <c r="E20" s="936"/>
      <c r="F20" s="934"/>
      <c r="G20" s="932"/>
      <c r="H20" s="223"/>
      <c r="I20" s="223"/>
      <c r="J20" s="223"/>
      <c r="K20" s="360"/>
      <c r="L20" s="223"/>
      <c r="M20" s="223"/>
      <c r="N20" s="223"/>
      <c r="O20" s="223"/>
      <c r="P20" s="223"/>
      <c r="Q20" s="360"/>
      <c r="R20" s="223"/>
      <c r="S20" s="948"/>
      <c r="T20" s="946"/>
      <c r="U20" s="938"/>
      <c r="V20" s="949"/>
      <c r="W20" s="232"/>
      <c r="X20" s="232"/>
      <c r="Y20" s="232"/>
      <c r="Z20" s="234"/>
      <c r="AA20" s="234"/>
    </row>
    <row r="21" spans="1:27" ht="15">
      <c r="A21" s="936"/>
      <c r="B21" s="936"/>
      <c r="C21" s="936"/>
      <c r="D21" s="932"/>
      <c r="E21" s="932"/>
      <c r="F21" s="932"/>
      <c r="G21" s="936"/>
      <c r="H21" s="223"/>
      <c r="I21" s="223"/>
      <c r="J21" s="223"/>
      <c r="K21" s="360"/>
      <c r="L21" s="223"/>
      <c r="M21" s="223"/>
      <c r="N21" s="223"/>
      <c r="O21" s="223"/>
      <c r="P21" s="223"/>
      <c r="Q21" s="360"/>
      <c r="R21" s="223"/>
      <c r="S21" s="948"/>
      <c r="T21" s="958"/>
      <c r="U21" s="959"/>
      <c r="V21" s="949"/>
      <c r="W21" s="232"/>
      <c r="X21" s="232"/>
      <c r="Y21" s="232"/>
      <c r="Z21" s="234"/>
      <c r="AA21" s="234"/>
    </row>
    <row r="22" spans="1:27" ht="15">
      <c r="A22" s="957"/>
      <c r="B22" s="957"/>
      <c r="C22" s="957"/>
      <c r="D22" s="957"/>
      <c r="E22" s="957"/>
      <c r="F22" s="934"/>
      <c r="G22" s="937"/>
      <c r="H22" s="223"/>
      <c r="I22" s="223"/>
      <c r="J22" s="223"/>
      <c r="K22" s="360"/>
      <c r="L22" s="223"/>
      <c r="M22" s="223"/>
      <c r="N22" s="223"/>
      <c r="O22" s="223"/>
      <c r="P22" s="223"/>
      <c r="Q22" s="360"/>
      <c r="R22" s="223"/>
      <c r="S22" s="948"/>
      <c r="T22" s="939"/>
      <c r="U22" s="940"/>
      <c r="V22" s="949"/>
      <c r="W22" s="232"/>
      <c r="X22" s="232"/>
      <c r="Y22" s="232"/>
      <c r="Z22" s="234"/>
      <c r="AA22" s="234"/>
    </row>
    <row r="23" spans="1:27" ht="15">
      <c r="A23" s="955" t="s">
        <v>715</v>
      </c>
      <c r="B23" s="955"/>
      <c r="C23" s="955"/>
      <c r="D23" s="955"/>
      <c r="E23" s="955"/>
      <c r="F23" s="932"/>
      <c r="G23" s="935" t="s">
        <v>716</v>
      </c>
      <c r="H23" s="223"/>
      <c r="I23" s="223"/>
      <c r="J23" s="223"/>
      <c r="K23" s="360"/>
      <c r="L23" s="223"/>
      <c r="M23" s="223"/>
      <c r="N23" s="223"/>
      <c r="O23" s="223"/>
      <c r="P23" s="223"/>
      <c r="Q23" s="360"/>
      <c r="R23" s="223"/>
      <c r="S23" s="948"/>
      <c r="T23" s="939"/>
      <c r="U23" s="940"/>
      <c r="V23" s="949"/>
      <c r="W23" s="232"/>
      <c r="X23" s="232"/>
      <c r="Y23" s="232"/>
      <c r="Z23" s="234"/>
      <c r="AA23" s="234"/>
    </row>
    <row r="24" spans="1:27">
      <c r="A24" s="144"/>
      <c r="B24" s="363"/>
      <c r="C24" s="224"/>
      <c r="D24" s="224"/>
      <c r="E24" s="224"/>
      <c r="F24" s="224"/>
      <c r="G24" s="224"/>
      <c r="H24" s="224"/>
      <c r="I24" s="224"/>
      <c r="J24" s="224"/>
      <c r="K24" s="360"/>
      <c r="L24" s="224"/>
      <c r="M24" s="224"/>
      <c r="N24" s="224"/>
      <c r="O24" s="224"/>
      <c r="P24" s="224"/>
      <c r="Q24" s="360"/>
      <c r="R24" s="224"/>
      <c r="S24" s="710"/>
      <c r="T24" s="941"/>
      <c r="U24" s="942"/>
      <c r="V24" s="949"/>
      <c r="W24" s="232"/>
      <c r="X24" s="232"/>
      <c r="Y24" s="232"/>
      <c r="Z24" s="234"/>
      <c r="AA24" s="234"/>
    </row>
    <row r="25" spans="1:27" ht="15">
      <c r="A25" s="364"/>
      <c r="B25" s="363"/>
      <c r="C25" s="224"/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  <c r="S25" s="710"/>
      <c r="T25" s="961" t="s">
        <v>717</v>
      </c>
      <c r="U25" s="962"/>
      <c r="V25" s="949"/>
      <c r="W25" s="232"/>
      <c r="X25" s="232"/>
      <c r="Y25" s="232"/>
      <c r="Z25" s="234"/>
      <c r="AA25" s="234"/>
    </row>
    <row r="26" spans="1:27" ht="15.75" thickBot="1">
      <c r="A26" s="372">
        <f ca="1">NOW()</f>
        <v>44638.398094560187</v>
      </c>
      <c r="B26" s="360"/>
      <c r="C26" s="360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3"/>
      <c r="S26" s="948"/>
      <c r="T26" s="965"/>
      <c r="U26" s="966"/>
      <c r="V26" s="856"/>
      <c r="W26" s="14"/>
      <c r="X26" s="14"/>
      <c r="Y26" s="14"/>
    </row>
    <row r="27" spans="1:27">
      <c r="A27" s="952" t="s">
        <v>720</v>
      </c>
      <c r="B27" s="360"/>
      <c r="C27" s="360"/>
      <c r="D27" s="224"/>
      <c r="E27" s="224"/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3"/>
      <c r="S27" s="948"/>
      <c r="T27" s="27"/>
      <c r="U27" s="27"/>
      <c r="V27" s="856"/>
      <c r="W27" s="14"/>
      <c r="X27" s="14"/>
      <c r="Y27" s="14"/>
    </row>
    <row r="28" spans="1:27" ht="15">
      <c r="A28" s="361"/>
      <c r="B28" s="362"/>
      <c r="C28" s="360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3"/>
      <c r="S28" s="960"/>
      <c r="T28" s="960"/>
      <c r="U28" s="14"/>
      <c r="V28" s="14"/>
      <c r="W28" s="14"/>
      <c r="X28" s="14"/>
      <c r="Y28" s="14"/>
    </row>
    <row r="29" spans="1:27">
      <c r="A29" s="361"/>
      <c r="B29" s="360"/>
      <c r="C29" s="360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224"/>
      <c r="R29" s="223"/>
      <c r="S29" s="232"/>
      <c r="T29" s="14"/>
      <c r="U29" s="14"/>
      <c r="V29" s="14"/>
      <c r="W29" s="14"/>
      <c r="X29" s="14"/>
      <c r="Y29" s="14"/>
    </row>
    <row r="30" spans="1:27">
      <c r="A30" s="361"/>
      <c r="B30" s="363"/>
      <c r="C30" s="363"/>
      <c r="D30" s="232"/>
      <c r="E30" s="232"/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2"/>
      <c r="S30" s="232"/>
      <c r="T30" s="14"/>
      <c r="U30" s="14"/>
      <c r="V30" s="14"/>
      <c r="W30" s="14"/>
      <c r="X30" s="14"/>
      <c r="Y30" s="14"/>
    </row>
    <row r="31" spans="1:27">
      <c r="A31" s="144"/>
      <c r="B31" s="363"/>
      <c r="C31" s="363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  <c r="T31" s="14"/>
      <c r="U31" s="14"/>
      <c r="V31" s="14"/>
      <c r="W31" s="14"/>
      <c r="X31" s="14"/>
      <c r="Y31" s="14"/>
    </row>
    <row r="32" spans="1:27">
      <c r="A32" s="144"/>
      <c r="B32" s="363"/>
      <c r="C32" s="363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14"/>
      <c r="U32" s="14"/>
      <c r="V32" s="14"/>
      <c r="W32" s="14"/>
      <c r="X32" s="14"/>
      <c r="Y32" s="14"/>
    </row>
    <row r="33" spans="1:25">
      <c r="A33" s="364"/>
      <c r="B33" s="363"/>
      <c r="C33" s="363"/>
      <c r="D33" s="232"/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2"/>
      <c r="S33" s="14"/>
      <c r="T33" s="14"/>
      <c r="U33" s="14"/>
      <c r="V33" s="14"/>
      <c r="W33" s="14"/>
      <c r="X33" s="14"/>
      <c r="Y33" s="14"/>
    </row>
    <row r="34" spans="1:25">
      <c r="A34" s="144"/>
      <c r="B34" s="363"/>
      <c r="C34" s="363"/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14"/>
      <c r="T34" s="14"/>
      <c r="U34" s="14"/>
      <c r="V34" s="14"/>
      <c r="W34" s="14"/>
      <c r="X34" s="14"/>
      <c r="Y34" s="14"/>
    </row>
    <row r="35" spans="1:25">
      <c r="A35" s="144"/>
      <c r="B35" s="363"/>
      <c r="C35" s="363"/>
      <c r="D35" s="232"/>
      <c r="E35" s="232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14"/>
      <c r="T35" s="14"/>
      <c r="U35" s="14"/>
      <c r="V35" s="14"/>
      <c r="W35" s="14"/>
      <c r="X35" s="14"/>
      <c r="Y35" s="14"/>
    </row>
    <row r="36" spans="1:25">
      <c r="A36" s="365"/>
      <c r="B36" s="363"/>
      <c r="C36" s="363"/>
      <c r="D36" s="232"/>
      <c r="E36" s="232"/>
      <c r="F36" s="232"/>
      <c r="G36" s="232"/>
      <c r="H36" s="232"/>
      <c r="I36" s="232"/>
      <c r="J36" s="232"/>
      <c r="K36" s="232"/>
      <c r="L36" s="232"/>
      <c r="M36" s="232"/>
      <c r="N36" s="232"/>
      <c r="O36" s="232"/>
      <c r="P36" s="232"/>
      <c r="Q36" s="232"/>
      <c r="R36" s="232"/>
      <c r="S36" s="14"/>
      <c r="T36" s="14"/>
      <c r="U36" s="14"/>
      <c r="V36" s="14"/>
      <c r="W36" s="14"/>
      <c r="X36" s="14"/>
      <c r="Y36" s="14"/>
    </row>
    <row r="37" spans="1:25">
      <c r="A37" s="144"/>
      <c r="B37" s="363"/>
      <c r="C37" s="363"/>
      <c r="D37" s="23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14"/>
      <c r="T37" s="14"/>
      <c r="U37" s="14"/>
      <c r="V37" s="14"/>
      <c r="W37" s="14"/>
      <c r="X37" s="14"/>
      <c r="Y37" s="14"/>
    </row>
    <row r="38" spans="1:25">
      <c r="A38" s="144"/>
      <c r="B38" s="363"/>
      <c r="C38" s="363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14"/>
      <c r="T38" s="14"/>
      <c r="U38" s="14"/>
      <c r="V38" s="14"/>
      <c r="W38" s="14"/>
      <c r="X38" s="14"/>
      <c r="Y38" s="14"/>
    </row>
    <row r="39" spans="1:25">
      <c r="A39" s="4"/>
      <c r="B39" s="110"/>
      <c r="C39" s="110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</row>
    <row r="40" spans="1:25">
      <c r="A40" s="4"/>
      <c r="B40" s="110"/>
      <c r="C40" s="110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1:25">
      <c r="A41" s="4"/>
      <c r="B41" s="110"/>
      <c r="C41" s="110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</row>
    <row r="42" spans="1:25">
      <c r="A42" s="4"/>
      <c r="B42" s="110"/>
      <c r="C42" s="110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</row>
    <row r="43" spans="1:25">
      <c r="A43" s="4"/>
      <c r="B43" s="110"/>
      <c r="C43" s="110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1:25">
      <c r="A44" s="4"/>
      <c r="B44" s="110"/>
      <c r="C44" s="110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</row>
    <row r="45" spans="1:25">
      <c r="A45" s="4"/>
      <c r="B45" s="110"/>
      <c r="C45" s="110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U45" s="14"/>
      <c r="V45" s="14"/>
      <c r="W45" s="14"/>
      <c r="X45" s="14"/>
      <c r="Y45" s="14"/>
    </row>
    <row r="46" spans="1:25">
      <c r="A46" s="4"/>
      <c r="B46" s="110"/>
      <c r="C46" s="110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U46" s="14"/>
      <c r="V46" s="14"/>
      <c r="W46" s="14"/>
      <c r="X46" s="14"/>
      <c r="Y46" s="14"/>
    </row>
    <row r="47" spans="1:25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U47" s="14"/>
      <c r="V47" s="14"/>
      <c r="W47" s="14"/>
      <c r="X47" s="14"/>
      <c r="Y47" s="14"/>
    </row>
    <row r="48" spans="1:25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U48" s="14"/>
      <c r="V48" s="14"/>
      <c r="W48" s="14"/>
      <c r="X48" s="14"/>
      <c r="Y48" s="14"/>
    </row>
    <row r="49" spans="2:25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U49" s="14"/>
      <c r="V49" s="14"/>
      <c r="W49" s="14"/>
      <c r="X49" s="14"/>
      <c r="Y49" s="14"/>
    </row>
    <row r="50" spans="2:25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U50" s="14"/>
      <c r="V50" s="14"/>
      <c r="W50" s="14"/>
      <c r="X50" s="14"/>
      <c r="Y50" s="14"/>
    </row>
    <row r="51" spans="2:25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</row>
    <row r="52" spans="2:25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</row>
  </sheetData>
  <mergeCells count="11">
    <mergeCell ref="S28:T28"/>
    <mergeCell ref="T10:U10"/>
    <mergeCell ref="T13:U13"/>
    <mergeCell ref="T14:U14"/>
    <mergeCell ref="T25:U25"/>
    <mergeCell ref="T26:U26"/>
    <mergeCell ref="A23:E23"/>
    <mergeCell ref="A18:E18"/>
    <mergeCell ref="A19:E19"/>
    <mergeCell ref="A22:E22"/>
    <mergeCell ref="T21:U21"/>
  </mergeCells>
  <phoneticPr fontId="10" type="noConversion"/>
  <pageMargins left="0.75" right="0.75" top="1" bottom="1" header="0.5" footer="0.5"/>
  <pageSetup paperSize="5" scale="56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16" r:id="rId4" name="Check Box 8">
              <controlPr defaultSize="0" autoFill="0" autoLine="0" autoPict="0">
                <anchor moveWithCells="1">
                  <from>
                    <xdr:col>19</xdr:col>
                    <xdr:colOff>38100</xdr:colOff>
                    <xdr:row>7</xdr:row>
                    <xdr:rowOff>161925</xdr:rowOff>
                  </from>
                  <to>
                    <xdr:col>20</xdr:col>
                    <xdr:colOff>542925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5" name="Check Box 9">
              <controlPr defaultSize="0" autoFill="0" autoLine="0" autoPict="0">
                <anchor moveWithCells="1">
                  <from>
                    <xdr:col>19</xdr:col>
                    <xdr:colOff>28575</xdr:colOff>
                    <xdr:row>19</xdr:row>
                    <xdr:rowOff>180975</xdr:rowOff>
                  </from>
                  <to>
                    <xdr:col>20</xdr:col>
                    <xdr:colOff>552450</xdr:colOff>
                    <xdr:row>20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pageSetUpPr fitToPage="1"/>
  </sheetPr>
  <dimension ref="A1:IT39"/>
  <sheetViews>
    <sheetView showGridLines="0" topLeftCell="A17" zoomScale="80" zoomScaleNormal="80" workbookViewId="0">
      <selection activeCell="A32" sqref="A32"/>
    </sheetView>
  </sheetViews>
  <sheetFormatPr defaultColWidth="8.42578125" defaultRowHeight="12.75"/>
  <cols>
    <col min="1" max="1" width="13.5703125" style="10" customWidth="1"/>
    <col min="2" max="2" width="32.5703125" style="4" customWidth="1"/>
    <col min="3" max="4" width="16.7109375" style="4" customWidth="1"/>
    <col min="5" max="5" width="17" style="4" customWidth="1"/>
    <col min="6" max="7" width="16.7109375" style="4" customWidth="1"/>
    <col min="8" max="8" width="19.7109375" style="4" customWidth="1"/>
    <col min="9" max="9" width="8.42578125" style="4"/>
    <col min="10" max="10" width="14.140625" style="4" customWidth="1"/>
    <col min="11" max="11" width="17.7109375" style="4" customWidth="1"/>
    <col min="12" max="16384" width="8.42578125" style="4"/>
  </cols>
  <sheetData>
    <row r="1" spans="1:254" ht="16.5" thickBot="1">
      <c r="A1" s="36" t="s">
        <v>267</v>
      </c>
      <c r="B1" s="111"/>
      <c r="C1" s="111"/>
      <c r="D1" s="111"/>
      <c r="E1" s="111"/>
      <c r="F1" s="111"/>
      <c r="G1" s="708" t="str">
        <f>SCHEDAAA!F1</f>
        <v>Budget Period FY 2022</v>
      </c>
    </row>
    <row r="2" spans="1:254" ht="21" customHeight="1" thickBot="1">
      <c r="A2" s="333" t="s">
        <v>601</v>
      </c>
      <c r="B2" s="334"/>
      <c r="C2" s="338"/>
      <c r="D2" s="352"/>
      <c r="E2" s="664" t="str">
        <f>+SCHEDAAA!C2</f>
        <v xml:space="preserve"> </v>
      </c>
      <c r="F2" s="6"/>
      <c r="G2" s="618" t="s">
        <v>542</v>
      </c>
      <c r="H2" s="660" t="str">
        <f>SCHEDAAA!N6</f>
        <v>0</v>
      </c>
    </row>
    <row r="3" spans="1:254" ht="19.5" customHeight="1" thickBot="1">
      <c r="A3" s="340" t="s">
        <v>600</v>
      </c>
      <c r="B3" s="335"/>
      <c r="E3" s="665">
        <f>+SCHEDAAA!C3</f>
        <v>0</v>
      </c>
      <c r="H3" s="128"/>
    </row>
    <row r="4" spans="1:254" ht="15">
      <c r="A4"/>
      <c r="B4" s="450" t="s">
        <v>461</v>
      </c>
      <c r="C4" s="111"/>
      <c r="D4" s="111"/>
      <c r="E4" s="111"/>
      <c r="F4" s="111"/>
      <c r="G4" s="111"/>
      <c r="H4" s="259"/>
    </row>
    <row r="5" spans="1:254" ht="15">
      <c r="A5" s="112" t="s">
        <v>268</v>
      </c>
      <c r="B5" s="353">
        <v>1</v>
      </c>
      <c r="C5" s="353">
        <v>2</v>
      </c>
      <c r="D5" s="353">
        <v>3</v>
      </c>
      <c r="E5" s="353">
        <v>4</v>
      </c>
      <c r="F5" s="353">
        <v>6</v>
      </c>
      <c r="G5" s="353">
        <v>8</v>
      </c>
      <c r="H5" s="354">
        <v>9</v>
      </c>
      <c r="I5" s="10"/>
    </row>
    <row r="6" spans="1:254" ht="15">
      <c r="A6" s="113" t="s">
        <v>8</v>
      </c>
      <c r="H6" s="114"/>
      <c r="L6"/>
    </row>
    <row r="7" spans="1:254" ht="15">
      <c r="A7" s="115"/>
      <c r="B7" s="116" t="s">
        <v>269</v>
      </c>
      <c r="C7" s="350" t="s">
        <v>73</v>
      </c>
      <c r="D7" s="350" t="s">
        <v>74</v>
      </c>
      <c r="E7" s="350" t="s">
        <v>75</v>
      </c>
      <c r="F7" s="350" t="s">
        <v>82</v>
      </c>
      <c r="G7" s="350" t="s">
        <v>378</v>
      </c>
      <c r="H7" s="351" t="s">
        <v>27</v>
      </c>
      <c r="L7"/>
    </row>
    <row r="8" spans="1:254" ht="15">
      <c r="A8" s="117">
        <v>1</v>
      </c>
      <c r="B8" s="3" t="s">
        <v>270</v>
      </c>
      <c r="C8" s="118">
        <f>VERMTCH!D9</f>
        <v>0</v>
      </c>
      <c r="D8" s="118">
        <f>VERMTCH!E9</f>
        <v>0</v>
      </c>
      <c r="E8" s="118">
        <f>VERMTCH!F9</f>
        <v>0</v>
      </c>
      <c r="F8" s="118">
        <f>VERMTCH!G9</f>
        <v>0</v>
      </c>
      <c r="G8" s="118">
        <f>VERMTCH!H9</f>
        <v>0</v>
      </c>
      <c r="H8" s="118">
        <f>SUM(C8:G8)</f>
        <v>0</v>
      </c>
      <c r="I8" s="118"/>
      <c r="L8"/>
    </row>
    <row r="9" spans="1:254" ht="15">
      <c r="A9" s="117">
        <v>2</v>
      </c>
      <c r="B9" s="4" t="s">
        <v>271</v>
      </c>
      <c r="C9" s="118">
        <f>VERMTCH!D11</f>
        <v>0</v>
      </c>
      <c r="D9" s="118">
        <f>VERMTCH!E11</f>
        <v>0</v>
      </c>
      <c r="E9" s="118">
        <f>VERMTCH!F11</f>
        <v>0</v>
      </c>
      <c r="F9" s="118">
        <f>VERMTCH!G11</f>
        <v>0</v>
      </c>
      <c r="G9" s="118">
        <f>VERMTCH!H11</f>
        <v>0</v>
      </c>
      <c r="H9" s="118">
        <f>SUM(C9:G9)</f>
        <v>0</v>
      </c>
      <c r="I9" s="118"/>
      <c r="L9"/>
    </row>
    <row r="10" spans="1:254" ht="15">
      <c r="A10" s="117">
        <v>3</v>
      </c>
      <c r="B10" s="4" t="s">
        <v>272</v>
      </c>
      <c r="C10" s="118">
        <f>VERMTCH!D12</f>
        <v>0</v>
      </c>
      <c r="D10" s="118">
        <f>VERMTCH!E12</f>
        <v>0</v>
      </c>
      <c r="E10" s="118">
        <f>VERMTCH!F12</f>
        <v>0</v>
      </c>
      <c r="F10" s="118">
        <f>VERMTCH!G12</f>
        <v>0</v>
      </c>
      <c r="G10" s="118">
        <f>VERMTCH!H12</f>
        <v>0</v>
      </c>
      <c r="H10" s="118">
        <f>SUM(C10:G10)</f>
        <v>0</v>
      </c>
      <c r="I10" s="118"/>
      <c r="L10"/>
    </row>
    <row r="11" spans="1:254" ht="15">
      <c r="A11" s="117">
        <v>4</v>
      </c>
      <c r="B11" s="4" t="s">
        <v>273</v>
      </c>
      <c r="C11" s="119"/>
      <c r="D11" s="118">
        <f>VERMTCH!E13</f>
        <v>0</v>
      </c>
      <c r="E11" s="118">
        <f>VERMTCH!F13</f>
        <v>0</v>
      </c>
      <c r="F11" s="119"/>
      <c r="G11" s="119"/>
      <c r="H11" s="118">
        <f>SUM(C11:G11)</f>
        <v>0</v>
      </c>
      <c r="I11" s="118"/>
      <c r="L11"/>
    </row>
    <row r="12" spans="1:254" ht="15">
      <c r="A12" s="117"/>
      <c r="C12" s="120"/>
      <c r="D12" s="120" t="s">
        <v>8</v>
      </c>
      <c r="E12" s="120" t="s">
        <v>8</v>
      </c>
      <c r="F12" s="120"/>
      <c r="G12" s="120"/>
      <c r="H12" s="120"/>
      <c r="I12" s="118"/>
      <c r="L12"/>
    </row>
    <row r="13" spans="1:254" ht="15">
      <c r="A13" s="117">
        <v>5</v>
      </c>
      <c r="B13" s="4" t="s">
        <v>275</v>
      </c>
      <c r="C13" s="118">
        <f t="shared" ref="C13:H13" si="0">SUM(C8:C12)</f>
        <v>0</v>
      </c>
      <c r="D13" s="118">
        <f t="shared" si="0"/>
        <v>0</v>
      </c>
      <c r="E13" s="118">
        <f t="shared" si="0"/>
        <v>0</v>
      </c>
      <c r="F13" s="118">
        <f t="shared" si="0"/>
        <v>0</v>
      </c>
      <c r="G13" s="118">
        <f t="shared" si="0"/>
        <v>0</v>
      </c>
      <c r="H13" s="118">
        <f t="shared" si="0"/>
        <v>0</v>
      </c>
      <c r="I13" s="118"/>
      <c r="L13"/>
    </row>
    <row r="14" spans="1:254" ht="15">
      <c r="A14" s="117"/>
      <c r="C14" s="118"/>
      <c r="D14" s="118"/>
      <c r="E14" s="118"/>
      <c r="F14" s="118"/>
      <c r="G14" s="118"/>
      <c r="H14" s="118" t="s">
        <v>8</v>
      </c>
      <c r="I14" s="118"/>
      <c r="L14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</row>
    <row r="15" spans="1:254" ht="15">
      <c r="A15" s="117"/>
      <c r="B15" s="4" t="s">
        <v>276</v>
      </c>
      <c r="C15" s="118"/>
      <c r="D15" s="118"/>
      <c r="E15" s="118"/>
      <c r="F15" s="118"/>
      <c r="G15" s="118"/>
      <c r="H15" s="118"/>
      <c r="I15" s="118"/>
      <c r="L15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</row>
    <row r="16" spans="1:254" ht="15">
      <c r="A16" s="117">
        <v>6</v>
      </c>
      <c r="B16" s="4" t="s">
        <v>277</v>
      </c>
      <c r="C16" s="118">
        <f>VERMTCH!D17</f>
        <v>0</v>
      </c>
      <c r="D16" s="118">
        <f>VERMTCH!E17</f>
        <v>0</v>
      </c>
      <c r="E16" s="118">
        <f>VERMTCH!F17</f>
        <v>0</v>
      </c>
      <c r="F16" s="119"/>
      <c r="G16" s="392">
        <f>+VERMTCH!H17</f>
        <v>0</v>
      </c>
      <c r="H16" s="118">
        <f>SUM(C16:G16)</f>
        <v>0</v>
      </c>
      <c r="I16" s="118"/>
      <c r="L16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</row>
    <row r="17" spans="1:254" ht="15">
      <c r="A17" s="117">
        <v>7</v>
      </c>
      <c r="B17" s="4" t="s">
        <v>278</v>
      </c>
      <c r="C17" s="118">
        <f>VERMTCH!D18</f>
        <v>0</v>
      </c>
      <c r="D17" s="118">
        <f>VERMTCH!E18</f>
        <v>0</v>
      </c>
      <c r="E17" s="118">
        <f>VERMTCH!F18</f>
        <v>0</v>
      </c>
      <c r="F17" s="118">
        <f>VERMTCH!G18</f>
        <v>0</v>
      </c>
      <c r="G17" s="118">
        <f>VERMTCH!H18</f>
        <v>0</v>
      </c>
      <c r="H17" s="118">
        <f>SUM(C17:G17)</f>
        <v>0</v>
      </c>
      <c r="I17" s="118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</row>
    <row r="18" spans="1:254" ht="15">
      <c r="A18" s="117">
        <v>8</v>
      </c>
      <c r="B18" s="4" t="s">
        <v>274</v>
      </c>
      <c r="C18" s="118"/>
      <c r="D18" s="118" t="str">
        <f>VERMTCH!E20</f>
        <v xml:space="preserve"> </v>
      </c>
      <c r="E18" s="118" t="str">
        <f>VERMTCH!F20</f>
        <v xml:space="preserve"> </v>
      </c>
      <c r="F18" s="118"/>
      <c r="G18" s="118" t="str">
        <f>VERMTCH!H20</f>
        <v xml:space="preserve"> </v>
      </c>
      <c r="H18" s="118">
        <f>SUM(C18:G18)</f>
        <v>0</v>
      </c>
      <c r="I18" s="118"/>
    </row>
    <row r="19" spans="1:254" ht="15">
      <c r="A19" s="117">
        <v>9</v>
      </c>
      <c r="B19" s="4" t="s">
        <v>279</v>
      </c>
      <c r="C19" s="392">
        <f t="shared" ref="C19:H19" si="1">SUM(C16:C18)</f>
        <v>0</v>
      </c>
      <c r="D19" s="392">
        <f t="shared" si="1"/>
        <v>0</v>
      </c>
      <c r="E19" s="392">
        <f t="shared" si="1"/>
        <v>0</v>
      </c>
      <c r="F19" s="392">
        <f t="shared" si="1"/>
        <v>0</v>
      </c>
      <c r="G19" s="392">
        <f t="shared" si="1"/>
        <v>0</v>
      </c>
      <c r="H19" s="392">
        <f t="shared" si="1"/>
        <v>0</v>
      </c>
      <c r="I19" s="118"/>
    </row>
    <row r="20" spans="1:254" ht="15">
      <c r="A20" s="117"/>
      <c r="C20" s="392"/>
      <c r="D20" s="392"/>
      <c r="E20" s="392"/>
      <c r="F20" s="392"/>
      <c r="G20" s="392"/>
      <c r="H20" s="392"/>
      <c r="I20" s="118"/>
    </row>
    <row r="21" spans="1:254" ht="15">
      <c r="A21" s="117"/>
      <c r="C21" s="392"/>
      <c r="D21" s="392"/>
      <c r="E21" s="392"/>
      <c r="F21" s="392"/>
      <c r="G21" s="392"/>
      <c r="H21" s="392"/>
      <c r="I21" s="118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</row>
    <row r="22" spans="1:254" ht="15.75" thickBot="1">
      <c r="A22" s="117">
        <v>17</v>
      </c>
      <c r="B22" s="4" t="s">
        <v>280</v>
      </c>
      <c r="C22" s="121">
        <f t="shared" ref="C22:H22" si="2">C13-C19</f>
        <v>0</v>
      </c>
      <c r="D22" s="121">
        <f t="shared" si="2"/>
        <v>0</v>
      </c>
      <c r="E22" s="652">
        <f t="shared" si="2"/>
        <v>0</v>
      </c>
      <c r="F22" s="652">
        <f t="shared" si="2"/>
        <v>0</v>
      </c>
      <c r="G22" s="121">
        <f t="shared" si="2"/>
        <v>0</v>
      </c>
      <c r="H22" s="121">
        <f t="shared" si="2"/>
        <v>0</v>
      </c>
      <c r="I22" s="118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</row>
    <row r="23" spans="1:254" ht="15.75" thickTop="1">
      <c r="A23" s="117"/>
      <c r="C23" s="118"/>
      <c r="D23" s="118"/>
      <c r="E23" s="118"/>
      <c r="F23" s="118"/>
      <c r="G23" s="118"/>
      <c r="H23" s="118" t="s">
        <v>8</v>
      </c>
      <c r="I23" s="118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</row>
    <row r="24" spans="1:254" ht="15">
      <c r="A24" s="117"/>
      <c r="B24" s="4" t="s">
        <v>281</v>
      </c>
      <c r="C24" s="118"/>
      <c r="D24" s="118"/>
      <c r="E24" s="118"/>
      <c r="F24" s="118"/>
      <c r="G24" s="118"/>
      <c r="H24" s="118"/>
      <c r="I24" s="118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</row>
    <row r="25" spans="1:254" ht="15">
      <c r="A25" s="117"/>
      <c r="C25" s="118"/>
      <c r="D25" s="118"/>
      <c r="E25" s="118"/>
      <c r="F25" s="118"/>
      <c r="G25" s="118"/>
      <c r="H25" s="118"/>
      <c r="I25" s="118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</row>
    <row r="26" spans="1:254" ht="15">
      <c r="A26" s="117"/>
      <c r="B26" s="4" t="s">
        <v>444</v>
      </c>
      <c r="C26" s="118"/>
      <c r="D26" s="118"/>
      <c r="E26" s="118"/>
      <c r="F26" s="118"/>
      <c r="G26" s="118"/>
      <c r="H26" s="118"/>
      <c r="I26" s="118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</row>
    <row r="27" spans="1:254" ht="15">
      <c r="A27" s="117"/>
      <c r="C27" s="118"/>
      <c r="D27" s="118"/>
      <c r="E27" s="118"/>
      <c r="F27" s="118"/>
      <c r="G27" s="118"/>
      <c r="H27" s="118"/>
      <c r="I27" s="118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</row>
    <row r="28" spans="1:254" ht="15">
      <c r="A28" s="117"/>
      <c r="B28" s="4" t="s">
        <v>504</v>
      </c>
      <c r="C28" s="118"/>
      <c r="D28" s="118"/>
      <c r="E28" s="118"/>
      <c r="F28" s="118"/>
      <c r="G28" s="118"/>
      <c r="H28" s="118"/>
      <c r="I28" s="118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</row>
    <row r="29" spans="1:254" ht="15">
      <c r="A29" s="117"/>
      <c r="B29" s="4" t="s">
        <v>393</v>
      </c>
      <c r="C29" s="118"/>
      <c r="D29" s="118"/>
      <c r="E29" s="118"/>
      <c r="F29" s="118"/>
      <c r="G29" s="118"/>
      <c r="H29" s="118"/>
      <c r="I29" s="118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</row>
    <row r="30" spans="1:254" ht="15">
      <c r="C30" s="118"/>
      <c r="D30" s="118"/>
      <c r="E30" s="118"/>
      <c r="F30" s="118"/>
      <c r="G30" s="118"/>
      <c r="H30" s="118"/>
      <c r="I30" s="118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</row>
    <row r="31" spans="1:254" ht="15">
      <c r="C31" s="118"/>
      <c r="D31" s="118"/>
      <c r="E31" s="118"/>
      <c r="F31" s="118"/>
      <c r="G31" s="118"/>
      <c r="H31" s="118"/>
      <c r="I31" s="118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</row>
    <row r="32" spans="1:254" ht="15">
      <c r="A32" s="952" t="s">
        <v>720</v>
      </c>
      <c r="C32" s="118"/>
      <c r="D32" s="118"/>
      <c r="E32" s="118"/>
      <c r="F32" s="118"/>
      <c r="G32" s="118"/>
      <c r="H32" s="118"/>
      <c r="I32" s="118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</row>
    <row r="33" spans="1:11" ht="15">
      <c r="A33" s="142">
        <f ca="1">NOW()</f>
        <v>44638.398094560187</v>
      </c>
      <c r="C33" s="118"/>
      <c r="D33" s="118"/>
      <c r="E33" s="118"/>
      <c r="F33" s="118"/>
      <c r="G33" s="118"/>
      <c r="H33" s="118"/>
      <c r="I33" s="118"/>
    </row>
    <row r="34" spans="1:11" ht="15">
      <c r="A34" s="42"/>
      <c r="I34" s="122"/>
    </row>
    <row r="35" spans="1:11" ht="15">
      <c r="I35" s="123"/>
    </row>
    <row r="36" spans="1:11" ht="15">
      <c r="I36" s="123"/>
    </row>
    <row r="37" spans="1:11" ht="15">
      <c r="I37" s="123"/>
    </row>
    <row r="38" spans="1:11" ht="21.6" customHeight="1">
      <c r="I38" s="123"/>
    </row>
    <row r="39" spans="1:11" ht="15">
      <c r="I39" s="123"/>
      <c r="J39"/>
      <c r="K39"/>
    </row>
  </sheetData>
  <phoneticPr fontId="10" type="noConversion"/>
  <pageMargins left="0.75" right="0.75" top="1" bottom="1" header="0.5" footer="0.5"/>
  <pageSetup scale="4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AD138"/>
  <sheetViews>
    <sheetView topLeftCell="A22" workbookViewId="0">
      <selection activeCell="A36" sqref="A36"/>
    </sheetView>
  </sheetViews>
  <sheetFormatPr defaultColWidth="8.42578125" defaultRowHeight="15.75"/>
  <cols>
    <col min="1" max="1" width="4.5703125" style="8" customWidth="1"/>
    <col min="2" max="2" width="46" style="4" customWidth="1"/>
    <col min="3" max="3" width="14.42578125" style="4" customWidth="1"/>
    <col min="4" max="4" width="11.28515625" style="4" customWidth="1"/>
    <col min="5" max="5" width="14.140625" style="4" customWidth="1"/>
    <col min="6" max="6" width="12.5703125" style="2" customWidth="1"/>
    <col min="7" max="7" width="22" style="2" customWidth="1"/>
    <col min="8" max="8" width="8.42578125" style="4" customWidth="1"/>
    <col min="9" max="9" width="31" style="4" hidden="1" customWidth="1"/>
    <col min="10" max="10" width="14.140625" style="4" hidden="1" customWidth="1"/>
    <col min="11" max="14" width="13.42578125" style="4" hidden="1" customWidth="1"/>
    <col min="15" max="15" width="4.85546875" style="4" hidden="1" customWidth="1"/>
    <col min="16" max="17" width="17.85546875" style="4" hidden="1" customWidth="1"/>
    <col min="18" max="18" width="35.42578125" style="4" hidden="1" customWidth="1"/>
    <col min="19" max="19" width="17.85546875" style="4" hidden="1" customWidth="1"/>
    <col min="20" max="24" width="8.42578125" style="4" hidden="1" customWidth="1"/>
    <col min="25" max="25" width="44.140625" style="4" hidden="1" customWidth="1"/>
    <col min="26" max="27" width="14.42578125" style="4" hidden="1" customWidth="1"/>
    <col min="28" max="28" width="11.5703125" style="4" hidden="1" customWidth="1"/>
    <col min="29" max="29" width="14.140625" style="4" hidden="1" customWidth="1"/>
    <col min="30" max="30" width="13.7109375" style="4" hidden="1" customWidth="1"/>
    <col min="31" max="31" width="0" style="4" hidden="1" customWidth="1"/>
    <col min="32" max="16384" width="8.42578125" style="4"/>
  </cols>
  <sheetData>
    <row r="1" spans="1:30" ht="16.5" thickBot="1">
      <c r="A1" s="1" t="s">
        <v>4</v>
      </c>
      <c r="B1" s="2"/>
      <c r="C1" s="2"/>
      <c r="D1" s="616" t="s">
        <v>541</v>
      </c>
      <c r="E1" s="622" t="s">
        <v>711</v>
      </c>
      <c r="F1" s="52" t="s">
        <v>686</v>
      </c>
      <c r="G1" s="52"/>
      <c r="I1" s="967" t="s">
        <v>590</v>
      </c>
      <c r="J1" s="967"/>
      <c r="K1" s="967"/>
      <c r="L1" s="967"/>
      <c r="M1" s="967"/>
      <c r="N1" s="6"/>
      <c r="O1" s="7"/>
      <c r="P1" s="7"/>
      <c r="Q1" s="6" t="s">
        <v>5</v>
      </c>
      <c r="R1" s="6"/>
      <c r="S1" s="6"/>
      <c r="T1" s="3"/>
      <c r="U1" s="3"/>
      <c r="V1" s="3"/>
      <c r="W1" s="3"/>
      <c r="X1" s="3"/>
      <c r="Y1" s="3"/>
    </row>
    <row r="2" spans="1:30" ht="21" customHeight="1" thickBot="1">
      <c r="A2" s="333" t="s">
        <v>601</v>
      </c>
      <c r="B2" s="334"/>
      <c r="C2" s="662" t="s">
        <v>8</v>
      </c>
      <c r="D2" s="656" t="s">
        <v>602</v>
      </c>
      <c r="E2" s="6"/>
      <c r="F2" s="684" t="s">
        <v>441</v>
      </c>
      <c r="G2" s="684"/>
      <c r="I2" s="967" t="s">
        <v>6</v>
      </c>
      <c r="J2" s="967"/>
      <c r="K2" s="967"/>
      <c r="L2" s="967"/>
      <c r="M2" s="967"/>
      <c r="N2" s="6"/>
      <c r="P2" s="7"/>
      <c r="Q2" s="6" t="s">
        <v>7</v>
      </c>
      <c r="R2" s="6"/>
      <c r="S2" s="6"/>
      <c r="T2" s="3"/>
      <c r="U2" s="3"/>
      <c r="V2" s="3"/>
      <c r="W2" s="3"/>
      <c r="X2" s="3"/>
      <c r="Y2" s="3"/>
      <c r="Z2" s="4" t="s">
        <v>552</v>
      </c>
    </row>
    <row r="3" spans="1:30" ht="19.5" customHeight="1" thickBot="1">
      <c r="A3" s="340" t="s">
        <v>600</v>
      </c>
      <c r="B3" s="335"/>
      <c r="C3" s="663"/>
      <c r="E3" s="403" t="s">
        <v>442</v>
      </c>
      <c r="F3" s="343"/>
      <c r="G3" s="685"/>
      <c r="I3" s="967" t="s">
        <v>5</v>
      </c>
      <c r="J3" s="967"/>
      <c r="K3" s="967"/>
      <c r="L3" s="967"/>
      <c r="M3" s="967"/>
      <c r="N3" s="5"/>
      <c r="O3" s="7"/>
      <c r="P3" s="7"/>
      <c r="Q3" s="7" t="s">
        <v>8</v>
      </c>
      <c r="R3" s="617" t="s">
        <v>542</v>
      </c>
      <c r="S3" s="7" t="str">
        <f>E1</f>
        <v>0</v>
      </c>
      <c r="T3" s="3"/>
      <c r="U3" s="3"/>
      <c r="V3" s="3"/>
      <c r="W3" s="3"/>
      <c r="X3" s="3"/>
      <c r="Y3" s="3"/>
      <c r="AB3" s="4" t="s">
        <v>553</v>
      </c>
    </row>
    <row r="4" spans="1:30" ht="21" thickBot="1">
      <c r="A4" s="9" t="s">
        <v>9</v>
      </c>
      <c r="E4" s="403" t="s">
        <v>443</v>
      </c>
      <c r="F4" s="404"/>
      <c r="G4" s="686"/>
      <c r="I4" s="967" t="s">
        <v>10</v>
      </c>
      <c r="J4" s="967"/>
      <c r="K4" s="967"/>
      <c r="L4" s="967"/>
      <c r="M4" s="967"/>
      <c r="N4" s="5"/>
      <c r="O4" s="7"/>
      <c r="P4" s="7"/>
      <c r="Q4" s="7"/>
      <c r="R4" s="7"/>
      <c r="S4" s="7"/>
      <c r="T4" s="3"/>
      <c r="U4" s="3"/>
      <c r="V4" s="3"/>
      <c r="W4" s="3"/>
      <c r="X4" s="3"/>
      <c r="Y4" s="3"/>
      <c r="AC4" s="10" t="s">
        <v>554</v>
      </c>
    </row>
    <row r="5" spans="1:30" ht="12.75">
      <c r="A5" s="10" t="s">
        <v>8</v>
      </c>
      <c r="B5" s="11" t="s">
        <v>11</v>
      </c>
      <c r="C5" s="4" t="s">
        <v>12</v>
      </c>
      <c r="E5" s="4" t="s">
        <v>13</v>
      </c>
      <c r="F5" s="12">
        <f ca="1">NOW()</f>
        <v>44638.398094560187</v>
      </c>
      <c r="G5" s="12"/>
      <c r="O5" s="7"/>
      <c r="P5" s="7"/>
      <c r="Q5" s="7" t="s">
        <v>14</v>
      </c>
      <c r="R5" s="7"/>
      <c r="S5" s="13">
        <f>IF(N29=0,0,+N33/+N29)</f>
        <v>0</v>
      </c>
      <c r="T5" s="3"/>
      <c r="U5" s="3"/>
      <c r="V5" s="3"/>
      <c r="W5" s="3"/>
      <c r="X5" s="3"/>
      <c r="Y5" s="3"/>
      <c r="AD5" s="10" t="s">
        <v>555</v>
      </c>
    </row>
    <row r="6" spans="1:30" ht="12.75">
      <c r="A6" s="9">
        <v>1</v>
      </c>
      <c r="B6" s="4" t="s">
        <v>15</v>
      </c>
      <c r="C6" s="856"/>
      <c r="D6" s="15"/>
      <c r="F6" s="16"/>
      <c r="G6" s="16"/>
      <c r="I6" s="17" t="str">
        <f>+SCHEDAAA!E76</f>
        <v>#21-0-1A</v>
      </c>
      <c r="J6" s="7"/>
      <c r="L6" s="7"/>
      <c r="M6" s="617" t="s">
        <v>542</v>
      </c>
      <c r="N6" s="7" t="str">
        <f>E1</f>
        <v>0</v>
      </c>
      <c r="P6" s="7"/>
      <c r="Q6" s="7"/>
      <c r="R6" s="7"/>
      <c r="S6" s="13"/>
      <c r="T6" s="3"/>
      <c r="U6" s="3"/>
      <c r="V6" s="3"/>
      <c r="W6" s="3"/>
      <c r="X6" s="42">
        <f t="shared" ref="X6:Z12" si="0">+A6</f>
        <v>1</v>
      </c>
      <c r="Y6" s="3" t="str">
        <f t="shared" si="0"/>
        <v>Personnel</v>
      </c>
      <c r="Z6" s="4">
        <f t="shared" si="0"/>
        <v>0</v>
      </c>
      <c r="AC6" s="10">
        <f t="shared" ref="AC6:AC11" si="1">+Z6-AB6</f>
        <v>0</v>
      </c>
      <c r="AD6" s="640" t="str">
        <f t="shared" ref="AD6:AD11" si="2">IF(Z6=0," ",(AB6/Z6))</f>
        <v xml:space="preserve"> </v>
      </c>
    </row>
    <row r="7" spans="1:30" ht="12.75">
      <c r="A7" s="9">
        <v>2</v>
      </c>
      <c r="B7" s="4" t="s">
        <v>16</v>
      </c>
      <c r="C7" s="856"/>
      <c r="D7" s="15"/>
      <c r="F7" s="16"/>
      <c r="G7" s="16"/>
      <c r="J7" s="7"/>
      <c r="K7" s="7"/>
      <c r="L7" s="7"/>
      <c r="M7" s="7"/>
      <c r="O7" s="7"/>
      <c r="P7" s="7"/>
      <c r="Q7" s="7" t="s">
        <v>17</v>
      </c>
      <c r="R7" s="7"/>
      <c r="S7" s="13">
        <f>IF(N29=0,0,+N31/+N29)</f>
        <v>0</v>
      </c>
      <c r="T7" s="3"/>
      <c r="U7" s="3"/>
      <c r="V7" s="3"/>
      <c r="W7" s="3"/>
      <c r="X7" s="42">
        <f t="shared" si="0"/>
        <v>2</v>
      </c>
      <c r="Y7" s="3" t="str">
        <f t="shared" si="0"/>
        <v>Travel</v>
      </c>
      <c r="Z7" s="4">
        <f t="shared" si="0"/>
        <v>0</v>
      </c>
      <c r="AC7" s="10">
        <f t="shared" si="1"/>
        <v>0</v>
      </c>
      <c r="AD7" s="640" t="str">
        <f t="shared" si="2"/>
        <v xml:space="preserve"> </v>
      </c>
    </row>
    <row r="8" spans="1:30" ht="12.75">
      <c r="A8" s="9">
        <v>3</v>
      </c>
      <c r="B8" s="4" t="s">
        <v>18</v>
      </c>
      <c r="C8" s="930"/>
      <c r="D8" s="15"/>
      <c r="F8" s="16"/>
      <c r="G8" s="16"/>
      <c r="I8" s="5" t="s">
        <v>19</v>
      </c>
      <c r="J8" s="7"/>
      <c r="K8" s="7"/>
      <c r="L8" s="7"/>
      <c r="M8" s="688" t="s">
        <v>608</v>
      </c>
      <c r="N8" s="7"/>
      <c r="O8" s="7"/>
      <c r="P8" s="7"/>
      <c r="Q8" s="7"/>
      <c r="R8" s="7"/>
      <c r="S8" s="13"/>
      <c r="T8" s="3"/>
      <c r="U8" s="3"/>
      <c r="V8" s="3"/>
      <c r="W8" s="3"/>
      <c r="X8" s="42">
        <f t="shared" si="0"/>
        <v>3</v>
      </c>
      <c r="Y8" s="3" t="str">
        <f t="shared" si="0"/>
        <v>Capital Outlay (attach schedule 2)</v>
      </c>
      <c r="Z8" s="4">
        <f t="shared" si="0"/>
        <v>0</v>
      </c>
      <c r="AC8" s="10">
        <f t="shared" si="1"/>
        <v>0</v>
      </c>
      <c r="AD8" s="640" t="str">
        <f t="shared" si="2"/>
        <v xml:space="preserve"> </v>
      </c>
    </row>
    <row r="9" spans="1:30" ht="12.75">
      <c r="A9" s="9">
        <v>4</v>
      </c>
      <c r="B9" s="4" t="s">
        <v>392</v>
      </c>
      <c r="C9" s="856"/>
      <c r="D9" s="15"/>
      <c r="F9" s="16"/>
      <c r="G9" s="16"/>
      <c r="I9" s="367" t="s">
        <v>20</v>
      </c>
      <c r="J9" s="368">
        <f>C28</f>
        <v>0</v>
      </c>
      <c r="M9" s="689" t="s">
        <v>617</v>
      </c>
      <c r="N9" s="691" t="s">
        <v>619</v>
      </c>
      <c r="O9" s="7"/>
      <c r="P9" s="7"/>
      <c r="Q9" s="7" t="s">
        <v>21</v>
      </c>
      <c r="R9" s="7"/>
      <c r="S9" s="13">
        <f>SUM(S5:S7)</f>
        <v>0</v>
      </c>
      <c r="T9" s="3"/>
      <c r="U9" s="3"/>
      <c r="V9" s="3"/>
      <c r="W9" s="3"/>
      <c r="X9" s="42">
        <f t="shared" si="0"/>
        <v>4</v>
      </c>
      <c r="Y9" s="3" t="str">
        <f t="shared" si="0"/>
        <v>Other Equipment (&lt; $5,000/&lt; 2 yr useful life)</v>
      </c>
      <c r="Z9" s="4">
        <f t="shared" si="0"/>
        <v>0</v>
      </c>
      <c r="AC9" s="10">
        <f t="shared" si="1"/>
        <v>0</v>
      </c>
      <c r="AD9" s="640" t="str">
        <f t="shared" si="2"/>
        <v xml:space="preserve"> </v>
      </c>
    </row>
    <row r="10" spans="1:30" ht="12.75">
      <c r="A10" s="9">
        <v>5</v>
      </c>
      <c r="B10" s="4" t="s">
        <v>22</v>
      </c>
      <c r="C10" s="856"/>
      <c r="D10" s="15"/>
      <c r="F10" s="16"/>
      <c r="G10" s="16"/>
      <c r="I10" s="367" t="s">
        <v>23</v>
      </c>
      <c r="J10" s="369">
        <f>C29</f>
        <v>0</v>
      </c>
      <c r="L10" s="7"/>
      <c r="M10" s="689" t="s">
        <v>618</v>
      </c>
      <c r="N10" s="683"/>
      <c r="O10" s="7"/>
      <c r="P10" s="7"/>
      <c r="T10" s="3"/>
      <c r="U10" s="3"/>
      <c r="V10" s="3"/>
      <c r="W10" s="3"/>
      <c r="X10" s="42">
        <f t="shared" si="0"/>
        <v>5</v>
      </c>
      <c r="Y10" s="3" t="str">
        <f t="shared" si="0"/>
        <v>Contractual</v>
      </c>
      <c r="Z10" s="4">
        <f t="shared" si="0"/>
        <v>0</v>
      </c>
      <c r="AC10" s="10">
        <f t="shared" si="1"/>
        <v>0</v>
      </c>
      <c r="AD10" s="641" t="str">
        <f t="shared" si="2"/>
        <v xml:space="preserve"> </v>
      </c>
    </row>
    <row r="11" spans="1:30" ht="12.75">
      <c r="A11" s="9">
        <v>6</v>
      </c>
      <c r="B11" s="4" t="s">
        <v>24</v>
      </c>
      <c r="C11" s="857"/>
      <c r="D11" s="15"/>
      <c r="F11" s="16"/>
      <c r="G11" s="16"/>
      <c r="I11" s="367" t="s">
        <v>25</v>
      </c>
      <c r="J11" s="369">
        <f>C30</f>
        <v>0</v>
      </c>
      <c r="M11" s="683" t="s">
        <v>605</v>
      </c>
      <c r="N11" s="683"/>
      <c r="O11" s="7"/>
      <c r="P11" s="7"/>
      <c r="T11" s="3"/>
      <c r="U11" s="3"/>
      <c r="V11" s="3"/>
      <c r="W11" s="3"/>
      <c r="X11" s="42">
        <f t="shared" si="0"/>
        <v>6</v>
      </c>
      <c r="Y11" s="3" t="str">
        <f t="shared" si="0"/>
        <v>Other Costs</v>
      </c>
      <c r="Z11" s="4">
        <f t="shared" si="0"/>
        <v>0</v>
      </c>
      <c r="AC11" s="10">
        <f t="shared" si="1"/>
        <v>0</v>
      </c>
      <c r="AD11" s="640" t="str">
        <f t="shared" si="2"/>
        <v xml:space="preserve"> </v>
      </c>
    </row>
    <row r="12" spans="1:30" ht="12.75">
      <c r="A12" s="9">
        <v>7</v>
      </c>
      <c r="B12" s="4" t="s">
        <v>26</v>
      </c>
      <c r="C12" s="21"/>
      <c r="D12" s="25">
        <f>SUM(C6:C11)</f>
        <v>0</v>
      </c>
      <c r="F12" s="16"/>
      <c r="G12" s="16"/>
      <c r="I12" s="366" t="s">
        <v>419</v>
      </c>
      <c r="J12" s="370">
        <f>+C31</f>
        <v>0</v>
      </c>
      <c r="L12" s="19"/>
      <c r="M12" s="690" t="s">
        <v>606</v>
      </c>
      <c r="N12" s="683"/>
      <c r="O12" s="7"/>
      <c r="P12" s="7"/>
      <c r="Q12" s="7" t="s">
        <v>28</v>
      </c>
      <c r="R12" s="7"/>
      <c r="S12" s="13">
        <f>IF(N33=0,0,+N35/+N33)</f>
        <v>0</v>
      </c>
      <c r="T12" s="3"/>
      <c r="U12" s="3"/>
      <c r="V12" s="3"/>
      <c r="W12" s="3"/>
      <c r="X12" s="42">
        <f t="shared" si="0"/>
        <v>7</v>
      </c>
      <c r="Y12" s="3" t="str">
        <f t="shared" si="0"/>
        <v>Total Cost (Sum 1 through 6)</v>
      </c>
      <c r="Z12" s="4">
        <f t="shared" si="0"/>
        <v>0</v>
      </c>
      <c r="AA12" s="4">
        <f>+D12</f>
        <v>0</v>
      </c>
      <c r="AB12" s="4">
        <f>SUM(AB6:AB11)</f>
        <v>0</v>
      </c>
      <c r="AC12" s="10">
        <f>+AA12-AB12</f>
        <v>0</v>
      </c>
      <c r="AD12" s="640" t="str">
        <f>IF(AA12=0," ",(AB12/AA12))</f>
        <v xml:space="preserve"> </v>
      </c>
    </row>
    <row r="13" spans="1:30" ht="12.75" customHeight="1">
      <c r="A13" s="9"/>
      <c r="C13" s="14"/>
      <c r="D13" s="15"/>
      <c r="F13" s="16"/>
      <c r="G13" s="16"/>
      <c r="I13" t="s">
        <v>27</v>
      </c>
      <c r="J13" s="371">
        <f>SUM(J9:J12)</f>
        <v>0</v>
      </c>
      <c r="K13" s="19"/>
      <c r="M13" s="690" t="s">
        <v>607</v>
      </c>
      <c r="N13" s="683"/>
      <c r="O13" s="7"/>
      <c r="P13" s="7"/>
      <c r="Q13" s="7"/>
      <c r="R13" s="7"/>
      <c r="S13" s="13"/>
      <c r="T13" s="3"/>
      <c r="U13" s="3"/>
      <c r="V13" s="3"/>
      <c r="W13" s="3"/>
      <c r="X13" s="42"/>
      <c r="Y13" s="3"/>
      <c r="AC13" s="10">
        <f t="shared" ref="AC13:AC23" si="3">+Z13-AB13</f>
        <v>0</v>
      </c>
      <c r="AD13" s="640" t="str">
        <f t="shared" ref="AD13:AD31" si="4">IF(Z13=0," ",(AB13/Z13))</f>
        <v xml:space="preserve"> </v>
      </c>
    </row>
    <row r="14" spans="1:30" ht="22.5" customHeight="1">
      <c r="A14" s="23"/>
      <c r="B14" s="11" t="s">
        <v>29</v>
      </c>
      <c r="C14" s="14"/>
      <c r="D14" s="15"/>
      <c r="F14" s="16"/>
      <c r="G14" s="16"/>
      <c r="I14" s="7" t="s">
        <v>30</v>
      </c>
      <c r="J14" s="700" t="s">
        <v>676</v>
      </c>
      <c r="K14" s="19"/>
      <c r="L14" s="19"/>
      <c r="M14" s="19"/>
      <c r="N14" s="19"/>
      <c r="O14" s="7"/>
      <c r="P14" s="7"/>
      <c r="Q14" s="7" t="s">
        <v>31</v>
      </c>
      <c r="R14" s="7"/>
      <c r="S14" s="13">
        <f>IF(N33=0,0,+N37/+N33)</f>
        <v>0</v>
      </c>
      <c r="T14" s="3"/>
      <c r="U14" s="3"/>
      <c r="V14" s="3"/>
      <c r="W14" s="3"/>
      <c r="X14" s="42"/>
      <c r="Y14" s="3" t="str">
        <f t="shared" ref="Y14:Z18" si="5">+B14</f>
        <v>Non-Match Resources</v>
      </c>
      <c r="Z14" s="4">
        <f t="shared" si="5"/>
        <v>0</v>
      </c>
      <c r="AC14" s="10">
        <f t="shared" si="3"/>
        <v>0</v>
      </c>
      <c r="AD14" s="640" t="str">
        <f t="shared" si="4"/>
        <v xml:space="preserve"> </v>
      </c>
    </row>
    <row r="15" spans="1:30" ht="12.75">
      <c r="A15" s="136" t="s">
        <v>32</v>
      </c>
      <c r="B15" s="4" t="s">
        <v>33</v>
      </c>
      <c r="C15" s="14"/>
      <c r="D15" s="15"/>
      <c r="F15" s="16"/>
      <c r="G15" s="16"/>
      <c r="K15" s="19"/>
      <c r="M15" s="19"/>
      <c r="N15" s="19"/>
      <c r="O15" s="7"/>
      <c r="P15" s="7"/>
      <c r="Q15" s="7"/>
      <c r="R15" s="7"/>
      <c r="S15" s="13"/>
      <c r="T15" s="3"/>
      <c r="U15" s="3"/>
      <c r="V15" s="3"/>
      <c r="W15" s="3"/>
      <c r="X15" s="617" t="str">
        <f t="shared" ref="X15:X33" si="6">+A15</f>
        <v>8a</v>
      </c>
      <c r="Y15" s="3" t="str">
        <f t="shared" si="5"/>
        <v>Mill Levy</v>
      </c>
      <c r="Z15" s="4">
        <f t="shared" si="5"/>
        <v>0</v>
      </c>
      <c r="AC15" s="10">
        <f t="shared" si="3"/>
        <v>0</v>
      </c>
      <c r="AD15" s="640" t="str">
        <f t="shared" si="4"/>
        <v xml:space="preserve"> </v>
      </c>
    </row>
    <row r="16" spans="1:30" ht="12.75">
      <c r="A16" s="136" t="s">
        <v>34</v>
      </c>
      <c r="B16" s="4" t="s">
        <v>35</v>
      </c>
      <c r="C16" s="14">
        <v>0</v>
      </c>
      <c r="D16" s="15"/>
      <c r="F16" s="16"/>
      <c r="G16" s="16"/>
      <c r="I16" s="19" t="s">
        <v>36</v>
      </c>
      <c r="J16" s="700" t="s">
        <v>677</v>
      </c>
      <c r="L16" s="19"/>
      <c r="M16" s="19"/>
      <c r="N16" s="19"/>
      <c r="O16" s="7"/>
      <c r="P16" s="7"/>
      <c r="Q16" s="7" t="s">
        <v>21</v>
      </c>
      <c r="R16" s="7"/>
      <c r="S16" s="13">
        <f>SUM(S12:S14)</f>
        <v>0</v>
      </c>
      <c r="T16" s="3"/>
      <c r="U16" s="3"/>
      <c r="V16" s="3"/>
      <c r="W16" s="3"/>
      <c r="X16" s="617" t="str">
        <f t="shared" si="6"/>
        <v>8b</v>
      </c>
      <c r="Y16" s="3" t="str">
        <f t="shared" si="5"/>
        <v>Other Resources</v>
      </c>
      <c r="Z16" s="4">
        <f t="shared" si="5"/>
        <v>0</v>
      </c>
      <c r="AC16" s="10">
        <f t="shared" si="3"/>
        <v>0</v>
      </c>
      <c r="AD16" s="640" t="str">
        <f t="shared" si="4"/>
        <v xml:space="preserve"> </v>
      </c>
    </row>
    <row r="17" spans="1:30" ht="12.75">
      <c r="A17" s="136" t="s">
        <v>37</v>
      </c>
      <c r="B17" s="4" t="s">
        <v>38</v>
      </c>
      <c r="C17" s="24"/>
      <c r="D17" s="15">
        <f>C15+C16</f>
        <v>0</v>
      </c>
      <c r="F17" s="16"/>
      <c r="G17" s="16"/>
      <c r="O17" s="7"/>
      <c r="P17" s="7"/>
      <c r="T17" s="3"/>
      <c r="U17" s="3"/>
      <c r="V17" s="3"/>
      <c r="W17" s="3"/>
      <c r="X17" s="617" t="str">
        <f t="shared" si="6"/>
        <v>8c</v>
      </c>
      <c r="Y17" s="3" t="str">
        <f t="shared" si="5"/>
        <v>Total Other Resources</v>
      </c>
      <c r="Z17" s="4">
        <f t="shared" si="5"/>
        <v>0</v>
      </c>
      <c r="AC17" s="10">
        <f t="shared" si="3"/>
        <v>0</v>
      </c>
      <c r="AD17" s="640" t="str">
        <f t="shared" si="4"/>
        <v xml:space="preserve"> </v>
      </c>
    </row>
    <row r="18" spans="1:30" ht="12.75">
      <c r="A18" s="136" t="s">
        <v>39</v>
      </c>
      <c r="B18" s="4" t="s">
        <v>40</v>
      </c>
      <c r="C18" s="21"/>
      <c r="D18" s="25">
        <f>D12-D17</f>
        <v>0</v>
      </c>
      <c r="F18" s="16"/>
      <c r="G18" s="16"/>
      <c r="I18" s="7" t="s">
        <v>41</v>
      </c>
      <c r="L18" s="19" t="s">
        <v>42</v>
      </c>
      <c r="M18" s="19"/>
      <c r="N18" s="19"/>
      <c r="O18" s="7"/>
      <c r="P18" s="7"/>
      <c r="T18" s="3"/>
      <c r="U18" s="3"/>
      <c r="V18" s="3"/>
      <c r="W18" s="3"/>
      <c r="X18" s="617" t="str">
        <f t="shared" si="6"/>
        <v>9</v>
      </c>
      <c r="Y18" s="3" t="str">
        <f t="shared" si="5"/>
        <v>Net Cost (Line 7 minus 8c)</v>
      </c>
      <c r="Z18" s="4">
        <f t="shared" si="5"/>
        <v>0</v>
      </c>
      <c r="AA18" s="4">
        <f>+D18</f>
        <v>0</v>
      </c>
      <c r="AC18" s="10">
        <f t="shared" si="3"/>
        <v>0</v>
      </c>
      <c r="AD18" s="640" t="str">
        <f t="shared" si="4"/>
        <v xml:space="preserve"> </v>
      </c>
    </row>
    <row r="19" spans="1:30" ht="12.75">
      <c r="A19" s="136"/>
      <c r="C19" s="14"/>
      <c r="D19" s="15"/>
      <c r="F19" s="16"/>
      <c r="G19" s="16"/>
      <c r="I19" s="713" t="s">
        <v>679</v>
      </c>
      <c r="J19" s="19"/>
      <c r="K19" s="19"/>
      <c r="L19" s="713" t="s">
        <v>679</v>
      </c>
      <c r="M19" s="19"/>
      <c r="N19" s="19"/>
      <c r="O19" s="7"/>
      <c r="P19" s="7"/>
      <c r="Q19" s="7" t="s">
        <v>43</v>
      </c>
      <c r="R19" s="7"/>
      <c r="S19" s="13" t="e">
        <f>IF(#REF!=0,0,+#REF!/+#REF!)</f>
        <v>#REF!</v>
      </c>
      <c r="T19" s="3"/>
      <c r="U19" s="3"/>
      <c r="V19" s="3"/>
      <c r="W19" s="3"/>
      <c r="X19" s="617">
        <f t="shared" si="6"/>
        <v>0</v>
      </c>
      <c r="Y19" s="3">
        <f t="shared" ref="Y19:Y33" si="7">+B19</f>
        <v>0</v>
      </c>
      <c r="AC19" s="10">
        <f t="shared" si="3"/>
        <v>0</v>
      </c>
      <c r="AD19" s="640" t="str">
        <f t="shared" si="4"/>
        <v xml:space="preserve"> </v>
      </c>
    </row>
    <row r="20" spans="1:30" ht="12.75">
      <c r="A20" s="137"/>
      <c r="B20" s="11" t="s">
        <v>44</v>
      </c>
      <c r="C20" s="14"/>
      <c r="D20" s="15"/>
      <c r="F20" s="16"/>
      <c r="G20" s="16"/>
      <c r="I20" s="713" t="s">
        <v>680</v>
      </c>
      <c r="J20" s="19"/>
      <c r="K20" s="19"/>
      <c r="L20" s="713" t="s">
        <v>680</v>
      </c>
      <c r="M20" s="19"/>
      <c r="N20" s="26"/>
      <c r="O20" s="7"/>
      <c r="P20" s="7"/>
      <c r="Q20" s="7"/>
      <c r="R20" s="7"/>
      <c r="S20" s="13"/>
      <c r="T20" s="3"/>
      <c r="U20" s="3"/>
      <c r="V20" s="3"/>
      <c r="W20" s="3"/>
      <c r="X20" s="617">
        <f t="shared" si="6"/>
        <v>0</v>
      </c>
      <c r="Y20" s="3" t="str">
        <f t="shared" si="7"/>
        <v>Non-Federal Share</v>
      </c>
      <c r="Z20" s="4">
        <f t="shared" ref="Z20:Z33" si="8">+C20</f>
        <v>0</v>
      </c>
      <c r="AC20" s="10">
        <f t="shared" si="3"/>
        <v>0</v>
      </c>
      <c r="AD20" s="640" t="str">
        <f t="shared" si="4"/>
        <v xml:space="preserve"> </v>
      </c>
    </row>
    <row r="21" spans="1:30" ht="12.75">
      <c r="A21" s="136">
        <v>10</v>
      </c>
      <c r="B21" s="4" t="s">
        <v>45</v>
      </c>
      <c r="C21" s="14"/>
      <c r="D21" s="15"/>
      <c r="F21" s="16"/>
      <c r="G21" s="16"/>
      <c r="I21" s="713" t="s">
        <v>678</v>
      </c>
      <c r="J21" s="19"/>
      <c r="K21" s="19"/>
      <c r="L21" s="713" t="s">
        <v>678</v>
      </c>
      <c r="M21" s="19"/>
      <c r="N21" s="19"/>
      <c r="O21" s="7"/>
      <c r="P21" s="7"/>
      <c r="Q21" s="7" t="s">
        <v>46</v>
      </c>
      <c r="R21" s="7"/>
      <c r="S21" s="13" t="e">
        <f>IF(#REF!=0,0,+#REF!/+#REF!)</f>
        <v>#REF!</v>
      </c>
      <c r="T21" s="3"/>
      <c r="U21" s="3"/>
      <c r="V21" s="3"/>
      <c r="W21" s="3"/>
      <c r="X21" s="617">
        <f t="shared" si="6"/>
        <v>10</v>
      </c>
      <c r="Y21" s="3" t="str">
        <f t="shared" si="7"/>
        <v>Third Party In-Kind</v>
      </c>
      <c r="Z21" s="4">
        <f t="shared" si="8"/>
        <v>0</v>
      </c>
      <c r="AC21" s="10">
        <f t="shared" si="3"/>
        <v>0</v>
      </c>
      <c r="AD21" s="640" t="str">
        <f t="shared" si="4"/>
        <v xml:space="preserve"> </v>
      </c>
    </row>
    <row r="22" spans="1:30" ht="12.75">
      <c r="A22" s="136" t="s">
        <v>47</v>
      </c>
      <c r="B22" s="4" t="s">
        <v>33</v>
      </c>
      <c r="C22" s="14"/>
      <c r="D22" s="15"/>
      <c r="F22" s="16"/>
      <c r="G22" s="16"/>
      <c r="I22" s="17"/>
      <c r="J22" s="19"/>
      <c r="K22" s="19"/>
      <c r="L22" s="19"/>
      <c r="M22" s="19"/>
      <c r="N22" s="19"/>
      <c r="O22" s="7"/>
      <c r="P22" s="7"/>
      <c r="Q22" s="7"/>
      <c r="R22" s="7"/>
      <c r="S22" s="13"/>
      <c r="T22" s="3"/>
      <c r="U22" s="3"/>
      <c r="V22" s="3"/>
      <c r="W22" s="3"/>
      <c r="X22" s="617" t="str">
        <f t="shared" si="6"/>
        <v>11a</v>
      </c>
      <c r="Y22" s="3" t="str">
        <f t="shared" si="7"/>
        <v>Mill Levy</v>
      </c>
      <c r="Z22" s="4">
        <f t="shared" si="8"/>
        <v>0</v>
      </c>
      <c r="AC22" s="10">
        <f t="shared" si="3"/>
        <v>0</v>
      </c>
      <c r="AD22" s="640" t="str">
        <f t="shared" si="4"/>
        <v xml:space="preserve"> </v>
      </c>
    </row>
    <row r="23" spans="1:30" ht="12.75">
      <c r="A23" s="136" t="s">
        <v>48</v>
      </c>
      <c r="B23" s="4" t="s">
        <v>49</v>
      </c>
      <c r="C23" s="14"/>
      <c r="D23" s="15"/>
      <c r="E23" s="27"/>
      <c r="F23" s="27"/>
      <c r="G23" s="27"/>
      <c r="I23" s="17"/>
      <c r="J23" s="19"/>
      <c r="K23" s="19"/>
      <c r="L23" s="19"/>
      <c r="M23" s="19"/>
      <c r="N23" s="19"/>
      <c r="O23" s="7"/>
      <c r="P23" s="7"/>
      <c r="Q23" s="7" t="s">
        <v>50</v>
      </c>
      <c r="R23" s="7"/>
      <c r="S23" s="13" t="e">
        <f>IF(#REF!=0,0,+#REF!/+#REF!)</f>
        <v>#REF!</v>
      </c>
      <c r="T23" s="3"/>
      <c r="U23" s="3"/>
      <c r="V23" s="3"/>
      <c r="W23" s="3"/>
      <c r="X23" s="617" t="str">
        <f t="shared" si="6"/>
        <v>11b</v>
      </c>
      <c r="Y23" s="3" t="str">
        <f t="shared" si="7"/>
        <v>Other Cash</v>
      </c>
      <c r="Z23" s="4">
        <f t="shared" si="8"/>
        <v>0</v>
      </c>
      <c r="AC23" s="10">
        <f t="shared" si="3"/>
        <v>0</v>
      </c>
      <c r="AD23" s="640" t="str">
        <f t="shared" si="4"/>
        <v xml:space="preserve"> </v>
      </c>
    </row>
    <row r="24" spans="1:30">
      <c r="A24" s="136" t="s">
        <v>51</v>
      </c>
      <c r="B24" s="4" t="s">
        <v>52</v>
      </c>
      <c r="C24" s="21"/>
      <c r="D24" s="15">
        <f>C22+C23</f>
        <v>0</v>
      </c>
      <c r="I24" s="7"/>
      <c r="J24" s="26"/>
      <c r="K24" s="19" t="s">
        <v>54</v>
      </c>
      <c r="L24" s="19"/>
      <c r="M24" s="19"/>
      <c r="N24" s="19"/>
      <c r="O24" s="7"/>
      <c r="P24" s="7"/>
      <c r="Q24" s="7"/>
      <c r="R24" s="7"/>
      <c r="S24" s="13"/>
      <c r="T24" s="3"/>
      <c r="U24" s="3"/>
      <c r="V24" s="3"/>
      <c r="W24" s="3"/>
      <c r="X24" s="617" t="str">
        <f t="shared" si="6"/>
        <v>11c</v>
      </c>
      <c r="Y24" s="3" t="str">
        <f t="shared" si="7"/>
        <v>Total Other Cash (Sum of 11a and 11b)</v>
      </c>
      <c r="Z24" s="4">
        <f t="shared" si="8"/>
        <v>0</v>
      </c>
      <c r="AA24" s="4">
        <f>+D24</f>
        <v>0</v>
      </c>
      <c r="AB24" s="4">
        <f>SUM(AB21:AB23)</f>
        <v>0</v>
      </c>
      <c r="AC24" s="10">
        <f>+AA24-AB24</f>
        <v>0</v>
      </c>
      <c r="AD24" s="640" t="str">
        <f>IF(AA24=0," ",(AB24/AA24))</f>
        <v xml:space="preserve"> </v>
      </c>
    </row>
    <row r="25" spans="1:30" ht="12.75">
      <c r="A25" s="9">
        <v>12</v>
      </c>
      <c r="B25" s="4" t="s">
        <v>55</v>
      </c>
      <c r="C25" s="21"/>
      <c r="D25" s="25">
        <f>C21+D24</f>
        <v>0</v>
      </c>
      <c r="E25" s="15">
        <f>SUM(D32/3)</f>
        <v>0</v>
      </c>
      <c r="F25" s="16" t="s">
        <v>53</v>
      </c>
      <c r="G25" s="16"/>
      <c r="I25" s="7" t="s">
        <v>57</v>
      </c>
      <c r="J25" s="19"/>
      <c r="K25" s="19"/>
      <c r="L25" s="19"/>
      <c r="M25" s="19"/>
      <c r="N25" s="18">
        <f>D12</f>
        <v>0</v>
      </c>
      <c r="O25" s="7"/>
      <c r="P25" s="7"/>
      <c r="Q25" s="4" t="s">
        <v>433</v>
      </c>
      <c r="S25" s="13" t="e">
        <f>IF(#REF!=0,0,+#REF!/+#REF!)</f>
        <v>#REF!</v>
      </c>
      <c r="T25" s="3"/>
      <c r="U25" s="3"/>
      <c r="V25" s="3"/>
      <c r="W25" s="3"/>
      <c r="X25" s="617">
        <f t="shared" si="6"/>
        <v>12</v>
      </c>
      <c r="Y25" s="3" t="str">
        <f t="shared" si="7"/>
        <v xml:space="preserve">Total Non-Federal Share (Sum of 10 and 11c) </v>
      </c>
      <c r="Z25" s="4">
        <f t="shared" si="8"/>
        <v>0</v>
      </c>
      <c r="AA25" s="4">
        <f>+D25</f>
        <v>0</v>
      </c>
      <c r="AC25" s="10">
        <f t="shared" ref="AC25:AC33" si="9">+Z25-AB25</f>
        <v>0</v>
      </c>
      <c r="AD25" s="640" t="str">
        <f>IF(AA25=0," ",(AB25/AA25))</f>
        <v xml:space="preserve"> </v>
      </c>
    </row>
    <row r="26" spans="1:30" ht="12.75">
      <c r="A26" s="9"/>
      <c r="C26" s="14"/>
      <c r="D26" s="15"/>
      <c r="E26" s="28">
        <f>IF(D18=0,0,D25/D18)</f>
        <v>0</v>
      </c>
      <c r="F26" s="16" t="s">
        <v>56</v>
      </c>
      <c r="G26" s="16"/>
      <c r="I26" s="7"/>
      <c r="J26" s="19"/>
      <c r="K26" s="19"/>
      <c r="L26" s="19"/>
      <c r="M26" s="19"/>
      <c r="N26" s="20"/>
      <c r="O26" s="7"/>
      <c r="P26" s="7"/>
      <c r="Q26" s="7" t="s">
        <v>21</v>
      </c>
      <c r="R26" s="7"/>
      <c r="S26" s="13" t="e">
        <f>SUM(S19:S25)</f>
        <v>#REF!</v>
      </c>
      <c r="T26" s="3"/>
      <c r="U26" s="3"/>
      <c r="V26" s="3"/>
      <c r="W26" s="3"/>
      <c r="X26" s="617">
        <f t="shared" si="6"/>
        <v>0</v>
      </c>
      <c r="Y26" s="3">
        <f t="shared" si="7"/>
        <v>0</v>
      </c>
      <c r="Z26" s="4">
        <f t="shared" si="8"/>
        <v>0</v>
      </c>
      <c r="AC26" s="10">
        <f t="shared" si="9"/>
        <v>0</v>
      </c>
      <c r="AD26" s="640" t="str">
        <f t="shared" si="4"/>
        <v xml:space="preserve"> </v>
      </c>
    </row>
    <row r="27" spans="1:30" ht="12.75">
      <c r="A27" s="23"/>
      <c r="B27" s="11" t="s">
        <v>59</v>
      </c>
      <c r="C27" s="14"/>
      <c r="D27" s="15"/>
      <c r="E27" s="29">
        <f>IF(D25=0,0,SUM(D24/D25))</f>
        <v>0</v>
      </c>
      <c r="F27" s="16" t="s">
        <v>58</v>
      </c>
      <c r="G27" s="16"/>
      <c r="I27" s="7" t="s">
        <v>61</v>
      </c>
      <c r="J27" s="19"/>
      <c r="K27" s="19"/>
      <c r="L27" s="19"/>
      <c r="M27" s="19"/>
      <c r="N27" s="369">
        <f>D17</f>
        <v>0</v>
      </c>
      <c r="O27" s="7"/>
      <c r="P27" s="17"/>
      <c r="T27" s="3"/>
      <c r="U27" s="3"/>
      <c r="V27" s="3"/>
      <c r="W27" s="3"/>
      <c r="X27" s="617">
        <f t="shared" si="6"/>
        <v>0</v>
      </c>
      <c r="Y27" s="3" t="str">
        <f t="shared" si="7"/>
        <v>Federal Share</v>
      </c>
      <c r="Z27" s="4">
        <f t="shared" si="8"/>
        <v>0</v>
      </c>
      <c r="AC27" s="10">
        <f t="shared" si="9"/>
        <v>0</v>
      </c>
      <c r="AD27" s="640" t="str">
        <f t="shared" si="4"/>
        <v xml:space="preserve"> </v>
      </c>
    </row>
    <row r="28" spans="1:30" ht="12.75">
      <c r="A28" s="9">
        <v>13</v>
      </c>
      <c r="B28" s="4" t="s">
        <v>63</v>
      </c>
      <c r="C28" s="14"/>
      <c r="D28" s="15"/>
      <c r="F28" s="16" t="s">
        <v>60</v>
      </c>
      <c r="G28" s="16"/>
      <c r="I28" s="7"/>
      <c r="J28" s="19"/>
      <c r="K28" s="19"/>
      <c r="L28" s="19"/>
      <c r="M28" s="19"/>
      <c r="N28" s="369"/>
      <c r="O28" s="7"/>
      <c r="P28" s="7"/>
      <c r="Q28" s="140">
        <f ca="1">NOW()</f>
        <v>44638.398094560187</v>
      </c>
      <c r="T28" s="3"/>
      <c r="U28" s="3"/>
      <c r="V28" s="3"/>
      <c r="W28" s="3"/>
      <c r="X28" s="617">
        <f t="shared" si="6"/>
        <v>13</v>
      </c>
      <c r="Y28" s="3" t="str">
        <f t="shared" si="7"/>
        <v>Title III-B (Supportive Services)</v>
      </c>
      <c r="Z28" s="4">
        <f t="shared" si="8"/>
        <v>0</v>
      </c>
      <c r="AB28" s="4" t="s">
        <v>556</v>
      </c>
      <c r="AC28" s="10" t="e">
        <f t="shared" si="9"/>
        <v>#VALUE!</v>
      </c>
      <c r="AD28" s="640" t="str">
        <f t="shared" si="4"/>
        <v xml:space="preserve"> </v>
      </c>
    </row>
    <row r="29" spans="1:30" ht="12.75">
      <c r="A29" s="9">
        <v>14</v>
      </c>
      <c r="B29" s="4" t="s">
        <v>64</v>
      </c>
      <c r="C29" s="14"/>
      <c r="D29" s="15"/>
      <c r="F29" s="16"/>
      <c r="G29" s="16"/>
      <c r="I29" s="7" t="s">
        <v>65</v>
      </c>
      <c r="J29" s="19"/>
      <c r="K29" s="19"/>
      <c r="L29" s="19"/>
      <c r="M29" s="19"/>
      <c r="N29" s="369">
        <f>N25-N27</f>
        <v>0</v>
      </c>
      <c r="O29" s="7"/>
      <c r="P29" s="7"/>
      <c r="T29" s="3"/>
      <c r="U29" s="3"/>
      <c r="V29" s="3"/>
      <c r="W29" s="3"/>
      <c r="X29" s="617">
        <f t="shared" si="6"/>
        <v>14</v>
      </c>
      <c r="Y29" s="3" t="str">
        <f t="shared" si="7"/>
        <v>Title III-C(1) (Congregate Meals)</v>
      </c>
      <c r="Z29" s="4">
        <f t="shared" si="8"/>
        <v>0</v>
      </c>
      <c r="AC29" s="10">
        <f t="shared" si="9"/>
        <v>0</v>
      </c>
      <c r="AD29" s="640" t="str">
        <f t="shared" si="4"/>
        <v xml:space="preserve"> </v>
      </c>
    </row>
    <row r="30" spans="1:30" ht="12.75">
      <c r="A30" s="9">
        <v>15</v>
      </c>
      <c r="B30" s="4" t="s">
        <v>66</v>
      </c>
      <c r="C30" s="14"/>
      <c r="D30" s="15"/>
      <c r="F30" s="16"/>
      <c r="G30" s="16"/>
      <c r="I30" s="7"/>
      <c r="J30" s="19"/>
      <c r="K30" s="19"/>
      <c r="L30" s="19"/>
      <c r="M30" s="19"/>
      <c r="N30" s="369"/>
      <c r="O30" s="7"/>
      <c r="P30" s="7"/>
      <c r="T30" s="3"/>
      <c r="U30" s="3"/>
      <c r="V30" s="3"/>
      <c r="W30" s="3"/>
      <c r="X30" s="617">
        <f t="shared" si="6"/>
        <v>15</v>
      </c>
      <c r="Y30" s="3" t="str">
        <f t="shared" si="7"/>
        <v>Title III-C(2) (Home Delivered Meals)</v>
      </c>
      <c r="Z30" s="4">
        <f t="shared" si="8"/>
        <v>0</v>
      </c>
      <c r="AC30" s="10">
        <f t="shared" si="9"/>
        <v>0</v>
      </c>
      <c r="AD30" s="640" t="str">
        <f t="shared" si="4"/>
        <v xml:space="preserve"> </v>
      </c>
    </row>
    <row r="31" spans="1:30">
      <c r="A31" s="9">
        <v>16</v>
      </c>
      <c r="B31" s="4" t="s">
        <v>417</v>
      </c>
      <c r="C31" s="10"/>
      <c r="D31" s="10"/>
      <c r="E31" s="10">
        <f>+VERMTCH!H12*0.1</f>
        <v>0</v>
      </c>
      <c r="F31" s="391" t="str">
        <f>IF(C31&gt;E31,"Exceeds 10% of Allocation Please Fix","OK")</f>
        <v>OK</v>
      </c>
      <c r="G31" s="391"/>
      <c r="I31" s="7" t="s">
        <v>68</v>
      </c>
      <c r="J31" s="19"/>
      <c r="K31" s="19"/>
      <c r="L31" s="19"/>
      <c r="M31" s="19"/>
      <c r="N31" s="369">
        <f>C21</f>
        <v>0</v>
      </c>
      <c r="O31" s="7"/>
      <c r="P31" s="7"/>
      <c r="T31" s="3"/>
      <c r="U31" s="3"/>
      <c r="V31" s="3"/>
      <c r="W31" s="3"/>
      <c r="X31" s="617">
        <f t="shared" si="6"/>
        <v>16</v>
      </c>
      <c r="Y31" s="3" t="str">
        <f t="shared" si="7"/>
        <v>Title III-E (Caregivers)</v>
      </c>
      <c r="Z31" s="4">
        <f t="shared" si="8"/>
        <v>0</v>
      </c>
      <c r="AC31" s="10">
        <f t="shared" si="9"/>
        <v>0</v>
      </c>
      <c r="AD31" s="640" t="str">
        <f t="shared" si="4"/>
        <v xml:space="preserve"> </v>
      </c>
    </row>
    <row r="32" spans="1:30" ht="12.75">
      <c r="A32" s="9">
        <v>17</v>
      </c>
      <c r="B32" s="4" t="s">
        <v>418</v>
      </c>
      <c r="C32" s="30"/>
      <c r="D32" s="31">
        <f>SUM(C28:C31)</f>
        <v>0</v>
      </c>
      <c r="E32" s="10">
        <f>D18-D25</f>
        <v>0</v>
      </c>
      <c r="F32" s="16" t="s">
        <v>67</v>
      </c>
      <c r="G32" s="16"/>
      <c r="I32" s="7"/>
      <c r="J32" s="19"/>
      <c r="K32" s="19"/>
      <c r="L32" s="19"/>
      <c r="M32" s="19"/>
      <c r="N32" s="369"/>
      <c r="O32" s="7"/>
      <c r="P32" s="7"/>
      <c r="T32" s="3"/>
      <c r="U32" s="3"/>
      <c r="V32" s="3"/>
      <c r="W32" s="3"/>
      <c r="X32" s="617">
        <f t="shared" si="6"/>
        <v>17</v>
      </c>
      <c r="Y32" s="3" t="str">
        <f t="shared" si="7"/>
        <v>Total Federal Share (Sum of Lines 13, 14, 15 &amp;16 )</v>
      </c>
      <c r="Z32" s="4">
        <f t="shared" si="8"/>
        <v>0</v>
      </c>
      <c r="AA32" s="4">
        <f>+D32</f>
        <v>0</v>
      </c>
      <c r="AB32" s="4">
        <f>SUM(AB28:AB31)</f>
        <v>0</v>
      </c>
      <c r="AC32" s="10">
        <f t="shared" si="9"/>
        <v>0</v>
      </c>
      <c r="AD32" s="640" t="str">
        <f>IF(AA32=0," ",(AB32/AA32))</f>
        <v xml:space="preserve"> </v>
      </c>
    </row>
    <row r="33" spans="1:30" ht="13.5" thickBot="1">
      <c r="A33" s="9">
        <v>18</v>
      </c>
      <c r="B33" s="4" t="s">
        <v>426</v>
      </c>
      <c r="C33" s="30"/>
      <c r="D33" s="32">
        <f>D17+D25+D32</f>
        <v>0</v>
      </c>
      <c r="E33" s="10">
        <f>D12</f>
        <v>0</v>
      </c>
      <c r="F33" s="16" t="s">
        <v>69</v>
      </c>
      <c r="G33" s="16"/>
      <c r="I33" s="7" t="s">
        <v>70</v>
      </c>
      <c r="J33" s="19"/>
      <c r="K33" s="19"/>
      <c r="L33" s="19"/>
      <c r="M33" s="19"/>
      <c r="N33" s="369">
        <f>N29-N31</f>
        <v>0</v>
      </c>
      <c r="O33" s="7"/>
      <c r="P33" s="7"/>
      <c r="T33" s="3"/>
      <c r="U33" s="3"/>
      <c r="V33" s="3"/>
      <c r="W33" s="3"/>
      <c r="X33" s="617">
        <f t="shared" si="6"/>
        <v>18</v>
      </c>
      <c r="Y33" s="3" t="str">
        <f t="shared" si="7"/>
        <v>Total Resources (Sum of lines 8c, 12 &amp; 17 )</v>
      </c>
      <c r="Z33" s="4">
        <f t="shared" si="8"/>
        <v>0</v>
      </c>
      <c r="AA33" s="4">
        <f>+D33</f>
        <v>0</v>
      </c>
      <c r="AC33" s="10">
        <f t="shared" si="9"/>
        <v>0</v>
      </c>
      <c r="AD33" s="640"/>
    </row>
    <row r="34" spans="1:30" ht="13.5" thickTop="1">
      <c r="A34" s="9"/>
      <c r="C34" s="33"/>
      <c r="F34" s="16"/>
      <c r="G34" s="16"/>
      <c r="I34" s="7"/>
      <c r="J34" s="19"/>
      <c r="K34" s="19"/>
      <c r="L34" s="19"/>
      <c r="M34" s="19"/>
      <c r="N34" s="369"/>
      <c r="O34" s="7"/>
      <c r="P34" s="7"/>
      <c r="T34" s="3"/>
      <c r="U34" s="3"/>
      <c r="V34" s="3"/>
      <c r="W34" s="3"/>
      <c r="X34" s="3"/>
      <c r="Y34" s="3"/>
    </row>
    <row r="35" spans="1:30" ht="12.75">
      <c r="A35" s="9"/>
      <c r="C35" s="33"/>
      <c r="E35" s="627" t="str">
        <f>IF(D32-E32=0,"  ", "Does NOT equal line 9 minus line 12")</f>
        <v xml:space="preserve">  </v>
      </c>
      <c r="F35" s="16"/>
      <c r="G35" s="16"/>
      <c r="I35" s="7" t="s">
        <v>71</v>
      </c>
      <c r="J35" s="19"/>
      <c r="K35" s="19"/>
      <c r="L35" s="19"/>
      <c r="M35" s="19"/>
      <c r="N35" s="369">
        <f>D24</f>
        <v>0</v>
      </c>
      <c r="O35" s="7"/>
      <c r="P35" s="7"/>
      <c r="T35" s="3"/>
      <c r="U35" s="3"/>
      <c r="V35" s="3"/>
      <c r="W35" s="3"/>
      <c r="X35" s="3"/>
      <c r="Y35" s="3"/>
    </row>
    <row r="36" spans="1:30" ht="12.75">
      <c r="A36" s="952" t="s">
        <v>720</v>
      </c>
      <c r="C36" s="33"/>
      <c r="E36" s="627" t="str">
        <f>IF(D12-D33=0,"  ","line 18 Does NOT equal line 7")</f>
        <v xml:space="preserve">  </v>
      </c>
      <c r="F36" s="16"/>
      <c r="G36" s="16"/>
      <c r="I36" s="7"/>
      <c r="J36" s="19"/>
      <c r="K36" s="19"/>
      <c r="L36" s="19"/>
      <c r="M36" s="19"/>
      <c r="N36" s="368"/>
      <c r="O36" s="7"/>
      <c r="P36" s="7"/>
      <c r="T36" s="3"/>
      <c r="U36" s="3"/>
      <c r="V36" s="3"/>
      <c r="W36" s="3"/>
      <c r="X36" s="3"/>
      <c r="Y36" s="3"/>
    </row>
    <row r="37" spans="1:30">
      <c r="B37" s="140">
        <f ca="1">NOW()</f>
        <v>44638.398094560187</v>
      </c>
      <c r="C37" s="33"/>
      <c r="E37" s="627" t="str">
        <f>IF(D25&gt;=E25,"   ","Non-Federal is not equal or greater than Federal Share")</f>
        <v xml:space="preserve">   </v>
      </c>
      <c r="F37" s="16"/>
      <c r="G37" s="16"/>
      <c r="I37" s="7" t="s">
        <v>72</v>
      </c>
      <c r="J37" s="19"/>
      <c r="K37" s="19"/>
      <c r="L37" s="19"/>
      <c r="M37" s="19"/>
      <c r="N37" s="18">
        <f>N33-N35</f>
        <v>0</v>
      </c>
      <c r="O37" s="7"/>
      <c r="P37" s="7"/>
      <c r="T37" s="3"/>
      <c r="U37" s="3"/>
      <c r="V37" s="3"/>
      <c r="W37" s="3"/>
      <c r="X37" s="3"/>
      <c r="Y37" s="3"/>
    </row>
    <row r="38" spans="1:30" ht="12.75">
      <c r="A38" s="9"/>
      <c r="C38" s="33"/>
      <c r="F38" s="16"/>
      <c r="G38" s="16"/>
      <c r="I38" s="7"/>
      <c r="J38" s="19"/>
      <c r="K38" s="19"/>
      <c r="L38" s="19"/>
      <c r="M38" s="26"/>
      <c r="N38" s="19"/>
      <c r="O38" s="7"/>
      <c r="P38" s="7"/>
      <c r="T38" s="3"/>
      <c r="U38" s="3"/>
      <c r="V38" s="3"/>
      <c r="W38" s="3"/>
      <c r="X38" s="3"/>
      <c r="Y38" s="3"/>
    </row>
    <row r="39" spans="1:30" ht="12.75">
      <c r="A39" s="9"/>
      <c r="C39" s="33"/>
      <c r="F39" s="16"/>
      <c r="G39" s="16"/>
      <c r="I39" s="5" t="s">
        <v>76</v>
      </c>
      <c r="J39" s="20"/>
      <c r="K39" s="19"/>
      <c r="L39" s="19"/>
      <c r="M39" s="19"/>
      <c r="N39" s="19"/>
      <c r="O39" s="7"/>
      <c r="P39" s="7"/>
      <c r="T39" s="3"/>
      <c r="U39" s="3"/>
      <c r="V39" s="3"/>
      <c r="W39" s="3"/>
      <c r="X39" s="3"/>
      <c r="Y39" s="3"/>
    </row>
    <row r="40" spans="1:30" ht="12.75">
      <c r="A40" s="9"/>
      <c r="C40" s="33"/>
      <c r="F40" s="16"/>
      <c r="G40" s="16"/>
      <c r="I40" s="6" t="s">
        <v>15</v>
      </c>
      <c r="J40" s="20">
        <f t="shared" ref="J40:J45" si="10">C6</f>
        <v>0</v>
      </c>
      <c r="K40" s="19"/>
      <c r="M40" s="19"/>
      <c r="N40" s="19"/>
      <c r="O40" s="7"/>
      <c r="P40" s="7"/>
      <c r="T40" s="3"/>
      <c r="U40" s="3"/>
      <c r="V40" s="3"/>
      <c r="W40" s="3"/>
      <c r="X40" s="3"/>
      <c r="Y40" s="3"/>
    </row>
    <row r="41" spans="1:30" ht="12.75">
      <c r="A41" s="9"/>
      <c r="C41" s="33"/>
      <c r="F41" s="16"/>
      <c r="G41" s="16"/>
      <c r="I41" s="6" t="s">
        <v>16</v>
      </c>
      <c r="J41" s="20">
        <f t="shared" si="10"/>
        <v>0</v>
      </c>
      <c r="N41" s="19"/>
      <c r="O41" s="7"/>
      <c r="P41" s="7"/>
      <c r="T41" s="3"/>
      <c r="U41" s="3"/>
      <c r="V41" s="3"/>
      <c r="W41" s="3"/>
      <c r="X41" s="3"/>
      <c r="Y41" s="3"/>
    </row>
    <row r="42" spans="1:30" ht="12.75">
      <c r="A42" s="9"/>
      <c r="C42" s="33"/>
      <c r="F42" s="16"/>
      <c r="G42" s="16"/>
      <c r="I42" s="6" t="s">
        <v>77</v>
      </c>
      <c r="J42" s="20">
        <f t="shared" si="10"/>
        <v>0</v>
      </c>
      <c r="N42" s="19"/>
      <c r="O42" s="7"/>
      <c r="P42" s="7"/>
      <c r="T42" s="3"/>
      <c r="U42" s="3"/>
      <c r="V42" s="3"/>
      <c r="W42" s="3"/>
      <c r="X42" s="3"/>
      <c r="Y42" s="3"/>
    </row>
    <row r="43" spans="1:30" ht="12.75">
      <c r="A43" s="9"/>
      <c r="C43" s="33"/>
      <c r="F43" s="16"/>
      <c r="G43" s="16"/>
      <c r="I43" s="6" t="s">
        <v>78</v>
      </c>
      <c r="J43" s="20">
        <f t="shared" si="10"/>
        <v>0</v>
      </c>
      <c r="K43" s="19"/>
      <c r="M43" s="19"/>
      <c r="N43" s="19"/>
      <c r="O43" s="7"/>
      <c r="P43" s="7"/>
      <c r="T43" s="3"/>
      <c r="U43" s="3"/>
      <c r="V43" s="3"/>
      <c r="W43" s="3"/>
      <c r="X43" s="3"/>
      <c r="Y43" s="3"/>
    </row>
    <row r="44" spans="1:30" ht="12.75">
      <c r="A44" s="9"/>
      <c r="C44" s="33"/>
      <c r="F44" s="16"/>
      <c r="G44" s="16"/>
      <c r="I44" s="6" t="s">
        <v>22</v>
      </c>
      <c r="J44" s="20">
        <f t="shared" si="10"/>
        <v>0</v>
      </c>
      <c r="N44" s="19"/>
      <c r="O44" s="7"/>
      <c r="P44" s="7"/>
      <c r="T44" s="3"/>
      <c r="U44" s="3"/>
      <c r="V44" s="3"/>
      <c r="W44" s="3"/>
      <c r="X44" s="3"/>
      <c r="Y44" s="3"/>
    </row>
    <row r="45" spans="1:30" ht="12.75">
      <c r="A45" s="9"/>
      <c r="C45" s="33"/>
      <c r="F45" s="16"/>
      <c r="G45" s="16"/>
      <c r="I45" s="6" t="s">
        <v>79</v>
      </c>
      <c r="J45" s="20">
        <f t="shared" si="10"/>
        <v>0</v>
      </c>
      <c r="K45" s="18">
        <f>SUM(J40:J45)</f>
        <v>0</v>
      </c>
      <c r="L45" t="s">
        <v>80</v>
      </c>
      <c r="N45" s="19"/>
      <c r="O45" s="7"/>
      <c r="P45" s="7"/>
      <c r="T45" s="3"/>
      <c r="U45" s="3"/>
      <c r="V45" s="3"/>
      <c r="W45" s="3"/>
      <c r="X45" s="3"/>
      <c r="Y45" s="3"/>
    </row>
    <row r="46" spans="1:30" ht="12.75">
      <c r="A46" s="9"/>
      <c r="C46" s="33"/>
      <c r="F46" s="16"/>
      <c r="G46" s="16"/>
      <c r="J46" s="6" t="s">
        <v>8</v>
      </c>
      <c r="L46" s="3"/>
      <c r="M46" s="3"/>
      <c r="N46" s="3"/>
      <c r="O46" s="7"/>
      <c r="P46" s="7"/>
      <c r="T46" s="3"/>
      <c r="U46" s="3"/>
      <c r="V46" s="3"/>
      <c r="W46" s="3"/>
      <c r="X46" s="3"/>
      <c r="Y46" s="3"/>
    </row>
    <row r="47" spans="1:30" ht="12.75">
      <c r="A47" s="9"/>
      <c r="C47" s="33"/>
      <c r="F47" s="16"/>
      <c r="G47" s="16"/>
      <c r="I47" s="127"/>
      <c r="J47" s="3"/>
      <c r="K47" s="3"/>
      <c r="L47" s="3"/>
      <c r="M47" s="3"/>
      <c r="N47" s="3"/>
      <c r="O47" s="7"/>
      <c r="P47" s="7"/>
      <c r="Q47" s="7"/>
      <c r="R47" s="7"/>
      <c r="S47" s="7"/>
      <c r="T47" s="3"/>
      <c r="U47" s="3"/>
      <c r="V47" s="3"/>
      <c r="W47" s="3"/>
      <c r="X47" s="3"/>
      <c r="Y47" s="3"/>
    </row>
    <row r="48" spans="1:30" ht="12.75">
      <c r="A48" s="9"/>
      <c r="C48" s="33"/>
      <c r="F48" s="16"/>
      <c r="G48" s="16"/>
      <c r="J48" s="3"/>
      <c r="K48" s="3"/>
      <c r="L48" s="3"/>
      <c r="M48" s="3"/>
      <c r="N48" s="3"/>
      <c r="O48" s="7"/>
      <c r="P48" s="7"/>
      <c r="Q48" s="7"/>
      <c r="R48" s="7"/>
      <c r="S48" s="7"/>
      <c r="T48" s="3"/>
      <c r="U48" s="3"/>
      <c r="V48" s="3"/>
      <c r="W48" s="3"/>
      <c r="X48" s="3"/>
      <c r="Y48" s="3"/>
    </row>
    <row r="49" spans="1:25" ht="12.75">
      <c r="A49" s="9"/>
      <c r="C49" s="33"/>
      <c r="F49" s="16"/>
      <c r="G49" s="16"/>
      <c r="I49" s="35" t="s">
        <v>594</v>
      </c>
      <c r="L49" s="3"/>
      <c r="M49" s="3"/>
      <c r="N49" s="3"/>
      <c r="O49" s="7"/>
      <c r="P49" s="7"/>
      <c r="Q49" s="7"/>
      <c r="R49" s="7"/>
      <c r="S49" s="7"/>
      <c r="T49" s="3"/>
      <c r="U49" s="3"/>
      <c r="V49" s="3"/>
      <c r="W49" s="3"/>
      <c r="X49" s="3"/>
      <c r="Y49" s="3"/>
    </row>
    <row r="50" spans="1:25" ht="12.75">
      <c r="A50" s="9"/>
      <c r="C50" s="33"/>
      <c r="F50" s="16"/>
      <c r="G50" s="16"/>
      <c r="I50" s="140">
        <f ca="1">NOW()</f>
        <v>44638.398094560187</v>
      </c>
      <c r="O50" s="7"/>
      <c r="P50" s="7"/>
      <c r="Q50" s="7"/>
      <c r="R50" s="7"/>
      <c r="S50" s="7"/>
      <c r="T50" s="3"/>
      <c r="U50" s="3"/>
      <c r="V50" s="3"/>
      <c r="W50" s="3"/>
      <c r="X50" s="3"/>
      <c r="Y50" s="3"/>
    </row>
    <row r="51" spans="1:25" ht="12.75">
      <c r="A51" s="9"/>
      <c r="C51" s="33"/>
      <c r="F51" s="16"/>
      <c r="G51" s="16"/>
      <c r="O51" s="7"/>
      <c r="P51" s="7"/>
      <c r="Q51" s="7"/>
      <c r="R51" s="7"/>
      <c r="S51" s="7"/>
      <c r="T51" s="3"/>
      <c r="U51" s="3"/>
      <c r="V51" s="3"/>
      <c r="W51" s="3"/>
      <c r="X51" s="3"/>
      <c r="Y51" s="3"/>
    </row>
    <row r="52" spans="1:25" ht="12.75">
      <c r="A52" s="9"/>
      <c r="F52" s="16"/>
      <c r="G52" s="16"/>
      <c r="O52" s="7"/>
      <c r="P52" s="7"/>
      <c r="Q52" s="7"/>
      <c r="R52" s="7"/>
      <c r="S52" s="7"/>
      <c r="T52" s="3"/>
      <c r="U52" s="3"/>
      <c r="V52" s="3"/>
      <c r="W52" s="3"/>
      <c r="X52" s="3"/>
      <c r="Y52" s="3"/>
    </row>
    <row r="53" spans="1:25" ht="12.75">
      <c r="A53" s="9"/>
      <c r="F53" s="16"/>
      <c r="G53" s="16"/>
      <c r="O53" s="7"/>
      <c r="P53" s="7"/>
      <c r="Q53" s="7"/>
      <c r="R53" s="7"/>
      <c r="S53" s="7"/>
      <c r="T53" s="3"/>
      <c r="U53" s="3"/>
      <c r="V53" s="3"/>
      <c r="W53" s="3"/>
      <c r="X53" s="3"/>
      <c r="Y53" s="3"/>
    </row>
    <row r="54" spans="1:25" ht="12.75">
      <c r="A54" s="9"/>
      <c r="F54" s="16"/>
      <c r="G54" s="16"/>
      <c r="O54" s="7"/>
      <c r="P54" s="7"/>
      <c r="Q54" s="7"/>
      <c r="R54" s="7"/>
      <c r="S54" s="7"/>
      <c r="T54" s="3"/>
      <c r="U54" s="3"/>
      <c r="V54" s="3"/>
      <c r="W54" s="3"/>
      <c r="X54" s="3"/>
      <c r="Y54" s="3"/>
    </row>
    <row r="55" spans="1:25" ht="12.75">
      <c r="A55" s="9"/>
      <c r="F55" s="16"/>
      <c r="G55" s="16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2.75">
      <c r="A56" s="9"/>
      <c r="D56" s="4" t="s">
        <v>8</v>
      </c>
      <c r="F56" s="16"/>
      <c r="G56" s="16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2.75">
      <c r="A57" s="9"/>
      <c r="F57" s="16"/>
      <c r="G57" s="16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2.75">
      <c r="A58" s="9"/>
      <c r="F58" s="16"/>
      <c r="G58" s="16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2.75">
      <c r="A59" s="9"/>
      <c r="F59" s="16"/>
      <c r="G59" s="16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2.75">
      <c r="A60" s="9"/>
      <c r="F60" s="16"/>
      <c r="G60" s="16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2.75">
      <c r="A61" s="9"/>
      <c r="F61" s="16"/>
      <c r="G61" s="16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2.75">
      <c r="A62" s="9"/>
      <c r="F62" s="16"/>
      <c r="G62" s="16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2.75">
      <c r="A63" s="9"/>
      <c r="F63" s="16"/>
      <c r="G63" s="16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2:25"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2:25"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2:25"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2:25"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2:25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2:25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2:25"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2:25"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2:25"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2:25"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2:25"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2:25">
      <c r="B76" s="614" t="str">
        <f>IF(E1="???"," ","#21-")</f>
        <v>#21-</v>
      </c>
      <c r="C76" s="621" t="str">
        <f>IF(E1="???"," ",E1)</f>
        <v>0</v>
      </c>
      <c r="D76" s="615" t="str">
        <f>IF($E$1="???"," ","-1A")</f>
        <v>-1A</v>
      </c>
      <c r="E76" s="614" t="str">
        <f t="shared" ref="E76:E81" si="11">B76&amp;C76&amp;D76</f>
        <v>#21-0-1A</v>
      </c>
      <c r="G76" s="2" t="s">
        <v>675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2:25">
      <c r="B77" s="614" t="str">
        <f>+$B$76</f>
        <v>#21-</v>
      </c>
      <c r="C77" s="620" t="str">
        <f>+$C$76</f>
        <v>0</v>
      </c>
      <c r="D77" s="615" t="str">
        <f>IF($E$1="???"," ","-1B")</f>
        <v>-1B</v>
      </c>
      <c r="E77" s="614" t="str">
        <f t="shared" si="11"/>
        <v>#21-0-1B</v>
      </c>
      <c r="G77" s="2" t="s">
        <v>675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2:25">
      <c r="B78" s="614" t="str">
        <f>+$B$76</f>
        <v>#21-</v>
      </c>
      <c r="C78" s="620" t="str">
        <f>+$C$76</f>
        <v>0</v>
      </c>
      <c r="D78" s="615" t="str">
        <f>IF($E$1="???"," ","-1C(1)")</f>
        <v>-1C(1)</v>
      </c>
      <c r="E78" s="614" t="str">
        <f t="shared" si="11"/>
        <v>#21-0-1C(1)</v>
      </c>
      <c r="G78" s="2" t="s">
        <v>675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2:25">
      <c r="B79" s="614" t="str">
        <f>+$B$76</f>
        <v>#21-</v>
      </c>
      <c r="C79" s="620" t="str">
        <f>+$C$76</f>
        <v>0</v>
      </c>
      <c r="D79" s="615" t="str">
        <f>IF($E$1="???"," ","-1C(2)")</f>
        <v>-1C(2)</v>
      </c>
      <c r="E79" s="614" t="str">
        <f t="shared" si="11"/>
        <v>#21-0-1C(2)</v>
      </c>
      <c r="G79" s="2" t="s">
        <v>675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2:25">
      <c r="B80" s="614" t="str">
        <f>+$B$76</f>
        <v>#21-</v>
      </c>
      <c r="C80" s="620" t="str">
        <f>+$C$76</f>
        <v>0</v>
      </c>
      <c r="D80" s="615" t="str">
        <f>IF($E$1="???"," ","-1D")</f>
        <v>-1D</v>
      </c>
      <c r="E80" s="614" t="str">
        <f t="shared" si="11"/>
        <v>#21-0-1D</v>
      </c>
      <c r="G80" s="2" t="s">
        <v>675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2:25">
      <c r="B81" s="614" t="str">
        <f>+$B$76</f>
        <v>#21-</v>
      </c>
      <c r="C81" s="620" t="str">
        <f>+$C$76</f>
        <v>0</v>
      </c>
      <c r="D81" s="615" t="str">
        <f>IF($E$1="???"," ","-1E")</f>
        <v>-1E</v>
      </c>
      <c r="E81" s="614" t="str">
        <f t="shared" si="11"/>
        <v>#21-0-1E</v>
      </c>
      <c r="G81" s="2" t="s">
        <v>675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2:25"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2:25"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2:25"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2:25"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2:25"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2:25"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2:25"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2:25"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2:25"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2:25"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2:25"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2:25"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2:25"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2:25"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2:25"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9:25"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9:25"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9:25"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9:25"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9:25"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9:25"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9:25"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9:25"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9:25"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9:25"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9:25"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9:25"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9:25"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9:25"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9:25"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9:25"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9:25"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9:25"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9:25"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9:25"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9:25"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9:25"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9:25"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9:25"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9:25"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9:25"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9:25"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9:25"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9:25"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9:25"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9:25"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9:25"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9:25"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9:25"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9:25"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9:25"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9:25"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9:25"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9:25"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9:25"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9:25"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9:25"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</sheetData>
  <mergeCells count="4">
    <mergeCell ref="I1:M1"/>
    <mergeCell ref="I2:M2"/>
    <mergeCell ref="I3:M3"/>
    <mergeCell ref="I4:M4"/>
  </mergeCells>
  <phoneticPr fontId="10" type="noConversion"/>
  <pageMargins left="0.75" right="0.75" top="1" bottom="1" header="0.5" footer="0.5"/>
  <pageSetup scale="25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IT76"/>
  <sheetViews>
    <sheetView showGridLines="0" workbookViewId="0">
      <pane ySplit="7" topLeftCell="A56" activePane="bottomLeft" state="frozen"/>
      <selection pane="bottomLeft" activeCell="A64" sqref="A64"/>
    </sheetView>
  </sheetViews>
  <sheetFormatPr defaultColWidth="8.42578125" defaultRowHeight="12.75"/>
  <cols>
    <col min="1" max="1" width="28.42578125" style="27" customWidth="1"/>
    <col min="2" max="2" width="11.140625" style="27" customWidth="1"/>
    <col min="3" max="3" width="13.85546875" style="27" customWidth="1"/>
    <col min="4" max="4" width="11.28515625" style="27" customWidth="1"/>
    <col min="5" max="5" width="12.28515625" style="27" bestFit="1" customWidth="1"/>
    <col min="6" max="6" width="17" style="27" customWidth="1"/>
    <col min="7" max="7" width="14" style="27" customWidth="1"/>
    <col min="8" max="8" width="15.7109375" style="27" customWidth="1"/>
    <col min="9" max="9" width="16.28515625" style="27" customWidth="1"/>
    <col min="10" max="10" width="14.85546875" style="27" customWidth="1"/>
    <col min="11" max="11" width="15.42578125" style="27" customWidth="1"/>
    <col min="12" max="12" width="15" style="27" customWidth="1"/>
    <col min="13" max="13" width="19.7109375" style="27" customWidth="1"/>
    <col min="14" max="14" width="11.85546875" style="27" customWidth="1"/>
    <col min="15" max="15" width="12.140625" style="27" customWidth="1"/>
    <col min="16" max="16" width="13.42578125" style="27" customWidth="1"/>
    <col min="17" max="17" width="9.7109375" style="27" customWidth="1"/>
    <col min="18" max="19" width="8.5703125" style="27" customWidth="1"/>
    <col min="20" max="20" width="6" style="27" customWidth="1"/>
    <col min="21" max="21" width="8.42578125" style="27" customWidth="1"/>
    <col min="22" max="22" width="23.28515625" style="27" hidden="1" customWidth="1"/>
    <col min="23" max="23" width="18.28515625" style="27" hidden="1" customWidth="1"/>
    <col min="24" max="25" width="14.28515625" style="27" hidden="1" customWidth="1"/>
    <col min="26" max="26" width="15.7109375" style="27" hidden="1" customWidth="1"/>
    <col min="27" max="27" width="11.42578125" style="27" hidden="1" customWidth="1"/>
    <col min="28" max="28" width="8.42578125" style="27" hidden="1" customWidth="1"/>
    <col min="29" max="29" width="11.28515625" style="27" hidden="1" customWidth="1"/>
    <col min="30" max="30" width="53.140625" style="27" hidden="1" customWidth="1"/>
    <col min="31" max="31" width="17.140625" style="27" hidden="1" customWidth="1"/>
    <col min="32" max="37" width="8.42578125" style="27" hidden="1" customWidth="1"/>
    <col min="38" max="38" width="27.5703125" style="27" hidden="1" customWidth="1"/>
    <col min="39" max="47" width="8.42578125" style="27" hidden="1" customWidth="1"/>
    <col min="48" max="64" width="8.42578125" style="27" customWidth="1"/>
    <col min="65" max="16384" width="8.42578125" style="27"/>
  </cols>
  <sheetData>
    <row r="1" spans="1:254" ht="16.5" thickBot="1">
      <c r="A1" s="36" t="s">
        <v>387</v>
      </c>
      <c r="B1" s="37"/>
      <c r="C1" s="37"/>
      <c r="D1" s="341"/>
      <c r="E1" s="37"/>
      <c r="G1" s="402" t="s">
        <v>441</v>
      </c>
      <c r="H1" s="37"/>
      <c r="I1" s="37"/>
      <c r="J1" s="37"/>
      <c r="K1" s="708"/>
      <c r="L1" s="714" t="str">
        <f>SCHEDAAA!F1</f>
        <v>Budget Period FY 2022</v>
      </c>
      <c r="M1" s="623" t="str">
        <f>SCHEDAAA!M6</f>
        <v xml:space="preserve">PSA  </v>
      </c>
      <c r="N1" s="660" t="str">
        <f>SCHEDAAA!N6</f>
        <v>0</v>
      </c>
      <c r="O1" s="46"/>
      <c r="P1" s="46"/>
      <c r="Q1" s="46"/>
      <c r="R1" s="46"/>
      <c r="S1" s="46"/>
      <c r="T1" s="46"/>
      <c r="V1" s="967" t="s">
        <v>590</v>
      </c>
      <c r="W1" s="967"/>
      <c r="X1" s="967"/>
      <c r="Y1" s="967"/>
      <c r="Z1" s="967"/>
      <c r="AA1" s="6"/>
      <c r="AB1" s="48"/>
      <c r="AC1" s="48"/>
      <c r="AD1" s="6" t="s">
        <v>83</v>
      </c>
      <c r="AE1" s="6"/>
    </row>
    <row r="2" spans="1:254" ht="21" customHeight="1" thickBot="1">
      <c r="A2" s="333" t="s">
        <v>601</v>
      </c>
      <c r="B2" s="334"/>
      <c r="C2" s="338"/>
      <c r="D2" s="698" t="str">
        <f>+SCHEDAAA!C2</f>
        <v xml:space="preserve"> </v>
      </c>
      <c r="E2" s="403" t="s">
        <v>8</v>
      </c>
      <c r="F2" s="403" t="s">
        <v>442</v>
      </c>
      <c r="G2" s="343"/>
      <c r="H2" s="6"/>
      <c r="I2" s="6"/>
      <c r="J2" s="6"/>
      <c r="K2" s="6"/>
      <c r="L2" s="6"/>
      <c r="M2" s="6"/>
      <c r="N2" s="39">
        <f ca="1">NOW()</f>
        <v>44638.398094560187</v>
      </c>
      <c r="V2" s="967" t="s">
        <v>6</v>
      </c>
      <c r="W2" s="967"/>
      <c r="X2" s="967"/>
      <c r="Y2" s="967"/>
      <c r="Z2" s="967"/>
      <c r="AA2" s="49"/>
      <c r="AB2" s="7"/>
      <c r="AC2" s="7"/>
      <c r="AD2" s="6" t="s">
        <v>84</v>
      </c>
      <c r="AE2" s="6"/>
    </row>
    <row r="3" spans="1:254" ht="19.5" customHeight="1" thickBot="1">
      <c r="A3" s="340" t="s">
        <v>600</v>
      </c>
      <c r="B3" s="336"/>
      <c r="C3" s="4"/>
      <c r="D3" s="866">
        <f>+SCHEDAAA!C3</f>
        <v>0</v>
      </c>
      <c r="E3" s="403" t="s">
        <v>8</v>
      </c>
      <c r="F3" s="403" t="s">
        <v>443</v>
      </c>
      <c r="G3" s="404"/>
      <c r="K3" s="23">
        <v>17170</v>
      </c>
      <c r="O3" s="39"/>
      <c r="P3" s="39"/>
      <c r="Q3" s="39"/>
      <c r="R3" s="39"/>
      <c r="S3" s="39"/>
      <c r="T3" s="39"/>
      <c r="V3" s="967" t="s">
        <v>85</v>
      </c>
      <c r="W3" s="967"/>
      <c r="X3" s="967"/>
      <c r="Y3" s="967"/>
      <c r="Z3" s="967"/>
      <c r="AA3" s="49"/>
      <c r="AC3" s="7"/>
      <c r="AF3" s="40"/>
      <c r="AG3" s="40"/>
      <c r="AH3" s="40"/>
      <c r="AI3" s="40"/>
    </row>
    <row r="4" spans="1:254" ht="13.5" thickBot="1">
      <c r="A4" s="27" t="s">
        <v>424</v>
      </c>
      <c r="B4" s="157" t="s">
        <v>86</v>
      </c>
      <c r="C4" s="157" t="s">
        <v>87</v>
      </c>
      <c r="D4" s="157">
        <v>3</v>
      </c>
      <c r="E4" s="157">
        <v>4</v>
      </c>
      <c r="F4" s="157">
        <v>5</v>
      </c>
      <c r="G4" s="157">
        <v>6</v>
      </c>
      <c r="H4" s="157">
        <v>7</v>
      </c>
      <c r="I4" s="157">
        <v>8</v>
      </c>
      <c r="J4" s="321">
        <v>9</v>
      </c>
      <c r="K4" s="157">
        <v>10</v>
      </c>
      <c r="L4" s="157">
        <v>11</v>
      </c>
      <c r="M4" s="157">
        <v>12</v>
      </c>
      <c r="N4" s="157">
        <v>13</v>
      </c>
      <c r="O4" s="157">
        <v>14</v>
      </c>
      <c r="P4" s="158">
        <v>15</v>
      </c>
      <c r="Q4" s="159">
        <v>16</v>
      </c>
      <c r="R4" s="159">
        <v>17</v>
      </c>
      <c r="S4" s="159">
        <v>18</v>
      </c>
      <c r="T4" s="159">
        <v>19</v>
      </c>
      <c r="U4" s="51"/>
      <c r="V4" s="967" t="s">
        <v>10</v>
      </c>
      <c r="W4" s="967"/>
      <c r="X4" s="967"/>
      <c r="Y4" s="967"/>
      <c r="Z4" s="967"/>
      <c r="AA4" s="49"/>
      <c r="AC4" s="7"/>
      <c r="AD4" s="617" t="s">
        <v>542</v>
      </c>
      <c r="AE4" t="str">
        <f>SCHEDAAA!E1</f>
        <v>0</v>
      </c>
      <c r="AF4" s="40"/>
      <c r="AH4" s="52"/>
      <c r="AI4" s="52"/>
      <c r="AJ4" s="51"/>
      <c r="AK4" s="51"/>
      <c r="AL4" s="51"/>
      <c r="AM4" s="642" t="s">
        <v>552</v>
      </c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51"/>
      <c r="IH4" s="51"/>
      <c r="II4" s="51"/>
      <c r="IJ4" s="51"/>
      <c r="IK4" s="51"/>
      <c r="IL4" s="51"/>
      <c r="IM4" s="51"/>
      <c r="IN4" s="51"/>
      <c r="IO4" s="51"/>
      <c r="IP4" s="51"/>
      <c r="IQ4" s="51"/>
      <c r="IR4" s="51"/>
      <c r="IS4" s="51"/>
      <c r="IT4" s="51"/>
    </row>
    <row r="5" spans="1:254">
      <c r="A5" s="54"/>
      <c r="N5" s="452"/>
      <c r="O5" s="454" t="s">
        <v>346</v>
      </c>
      <c r="P5" s="457" t="s">
        <v>346</v>
      </c>
      <c r="Q5" s="457" t="s">
        <v>346</v>
      </c>
      <c r="R5" s="453" t="s">
        <v>450</v>
      </c>
      <c r="S5" s="286" t="s">
        <v>452</v>
      </c>
      <c r="T5" s="428"/>
      <c r="U5" s="51"/>
      <c r="V5" s="7"/>
      <c r="Y5" s="19"/>
      <c r="Z5" s="19"/>
      <c r="AA5" s="19"/>
      <c r="AC5" s="7"/>
      <c r="AD5" s="48"/>
      <c r="AE5" s="56"/>
      <c r="AF5" s="40"/>
      <c r="AH5" s="52"/>
      <c r="AI5" s="52"/>
      <c r="AJ5" s="51"/>
      <c r="AK5" s="51"/>
      <c r="AL5" s="51"/>
      <c r="AM5" s="642"/>
      <c r="AO5" s="51" t="s">
        <v>553</v>
      </c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1"/>
    </row>
    <row r="6" spans="1:254">
      <c r="A6" s="51" t="s">
        <v>88</v>
      </c>
      <c r="B6" s="252" t="s">
        <v>89</v>
      </c>
      <c r="C6" s="252" t="s">
        <v>90</v>
      </c>
      <c r="D6" s="252" t="s">
        <v>348</v>
      </c>
      <c r="E6" s="252" t="s">
        <v>91</v>
      </c>
      <c r="F6" s="252" t="s">
        <v>92</v>
      </c>
      <c r="G6" s="252" t="s">
        <v>93</v>
      </c>
      <c r="H6" s="252" t="s">
        <v>94</v>
      </c>
      <c r="I6" s="252" t="s">
        <v>95</v>
      </c>
      <c r="J6" s="252" t="s">
        <v>97</v>
      </c>
      <c r="K6" s="252" t="s">
        <v>33</v>
      </c>
      <c r="L6" s="252" t="s">
        <v>49</v>
      </c>
      <c r="M6" s="252" t="s">
        <v>98</v>
      </c>
      <c r="N6" s="162" t="s">
        <v>349</v>
      </c>
      <c r="O6" s="455" t="s">
        <v>415</v>
      </c>
      <c r="P6" s="458" t="s">
        <v>415</v>
      </c>
      <c r="Q6" s="458" t="s">
        <v>415</v>
      </c>
      <c r="R6" s="429" t="s">
        <v>454</v>
      </c>
      <c r="S6" s="287" t="s">
        <v>456</v>
      </c>
      <c r="T6" s="429" t="s">
        <v>350</v>
      </c>
      <c r="U6" s="23"/>
      <c r="V6" s="42" t="str">
        <f>+SCHEDAAA!E77</f>
        <v>#21-0-1B</v>
      </c>
      <c r="W6" s="10"/>
      <c r="X6" s="10"/>
      <c r="Y6" s="42"/>
      <c r="Z6" s="617" t="s">
        <v>542</v>
      </c>
      <c r="AA6" s="42" t="str">
        <f>SCHEDAAA!N6</f>
        <v>0</v>
      </c>
      <c r="AB6" s="23"/>
      <c r="AC6" s="10"/>
      <c r="AD6" s="57" t="s">
        <v>14</v>
      </c>
      <c r="AE6" s="56">
        <f>IF(Z29=0,0,Z34/Z29)</f>
        <v>0</v>
      </c>
      <c r="AF6" s="44"/>
      <c r="AG6" s="23"/>
      <c r="AH6" s="44"/>
      <c r="AI6" s="44"/>
      <c r="AJ6" s="23"/>
      <c r="AK6" s="23"/>
      <c r="AL6" s="23"/>
      <c r="AM6" s="23"/>
      <c r="AN6" s="23"/>
      <c r="AO6" s="23"/>
      <c r="AP6" s="23" t="s">
        <v>554</v>
      </c>
      <c r="AQ6" s="23"/>
    </row>
    <row r="7" spans="1:254" ht="13.5" thickBot="1">
      <c r="A7" s="146"/>
      <c r="B7" s="255"/>
      <c r="C7" s="255"/>
      <c r="D7" s="255" t="s">
        <v>351</v>
      </c>
      <c r="E7" s="255" t="s">
        <v>99</v>
      </c>
      <c r="F7" s="255" t="s">
        <v>99</v>
      </c>
      <c r="G7" s="255" t="s">
        <v>99</v>
      </c>
      <c r="H7" s="255" t="s">
        <v>99</v>
      </c>
      <c r="I7" s="260" t="s">
        <v>100</v>
      </c>
      <c r="J7" s="255" t="s">
        <v>102</v>
      </c>
      <c r="K7" s="255" t="s">
        <v>103</v>
      </c>
      <c r="L7" s="255" t="s">
        <v>103</v>
      </c>
      <c r="M7" s="258" t="s">
        <v>104</v>
      </c>
      <c r="N7" s="438" t="s">
        <v>352</v>
      </c>
      <c r="O7" s="456" t="s">
        <v>89</v>
      </c>
      <c r="P7" s="459" t="s">
        <v>391</v>
      </c>
      <c r="Q7" s="458" t="s">
        <v>347</v>
      </c>
      <c r="R7" s="429" t="s">
        <v>347</v>
      </c>
      <c r="S7" s="287" t="s">
        <v>455</v>
      </c>
      <c r="T7" s="430" t="s">
        <v>354</v>
      </c>
      <c r="U7" s="23"/>
      <c r="V7" s="10"/>
      <c r="W7" s="10"/>
      <c r="X7" s="10"/>
      <c r="Y7" s="42"/>
      <c r="Z7" s="42"/>
      <c r="AA7" s="42"/>
      <c r="AB7" s="23"/>
      <c r="AC7" s="10"/>
      <c r="AD7" s="23"/>
      <c r="AE7" s="56"/>
      <c r="AF7" s="44"/>
      <c r="AG7" s="23"/>
      <c r="AH7" s="44"/>
      <c r="AI7" s="44"/>
      <c r="AJ7" s="23"/>
      <c r="AK7" s="23"/>
      <c r="AL7" s="23"/>
      <c r="AM7" s="23"/>
      <c r="AN7" s="23"/>
      <c r="AO7" s="23"/>
      <c r="AP7" s="23"/>
      <c r="AQ7" s="23" t="s">
        <v>555</v>
      </c>
    </row>
    <row r="8" spans="1:254" ht="15" customHeight="1">
      <c r="A8" s="4" t="s">
        <v>105</v>
      </c>
      <c r="B8" s="861"/>
      <c r="C8" s="492"/>
      <c r="D8" s="311">
        <f>IF(B8=0,0,ROUND(C8/B8,2))</f>
        <v>0</v>
      </c>
      <c r="E8" s="510"/>
      <c r="F8" s="377"/>
      <c r="G8" s="492"/>
      <c r="H8" s="492"/>
      <c r="I8" s="511">
        <f t="shared" ref="I8:I15" si="0">C8-E8-F8-G8-H8</f>
        <v>0</v>
      </c>
      <c r="J8" s="492"/>
      <c r="K8" s="492"/>
      <c r="L8" s="492"/>
      <c r="M8" s="867">
        <f>I8-J8-L8-K8</f>
        <v>0</v>
      </c>
      <c r="N8" s="503"/>
      <c r="O8" s="500"/>
      <c r="P8" s="501"/>
      <c r="Q8" s="472">
        <f>IF(P8=0,0,ROUND(P8/O8,2))</f>
        <v>0</v>
      </c>
      <c r="R8" s="415">
        <f t="shared" ref="R8:R15" si="1">IF(AND(O8=0,D8&gt;0),D8,IF(AND(O8=0,D8=0),0,IF(AND(O8&gt;0,D8=0),ROUND(-P8/O8,2),D8-ROUND(P8/O8,2))))</f>
        <v>0</v>
      </c>
      <c r="S8" s="464">
        <f t="shared" ref="S8:S15" si="2">IF(AND(D8=0,R8=0),0,IF(D8=0,-1,IF(P8=0,1,ROUND(R8/(P8/O8),2))))</f>
        <v>0</v>
      </c>
      <c r="T8" s="248"/>
      <c r="U8" s="23"/>
      <c r="V8" s="10" t="s">
        <v>19</v>
      </c>
      <c r="W8" s="10"/>
      <c r="X8" s="10"/>
      <c r="Y8" s="23"/>
      <c r="Z8" s="688" t="s">
        <v>608</v>
      </c>
      <c r="AA8" s="7"/>
      <c r="AB8" s="23"/>
      <c r="AC8" s="10"/>
      <c r="AD8" s="57" t="s">
        <v>106</v>
      </c>
      <c r="AE8" s="56">
        <f>IF(Z29=0,0,Z31/Z29)</f>
        <v>0</v>
      </c>
      <c r="AF8" s="44"/>
      <c r="AG8" s="23"/>
      <c r="AH8" s="44"/>
      <c r="AI8" s="44"/>
      <c r="AJ8" s="23"/>
      <c r="AK8" s="23"/>
      <c r="AL8" s="27" t="s">
        <v>105</v>
      </c>
      <c r="AM8" s="23">
        <f>+C8</f>
        <v>0</v>
      </c>
      <c r="AN8" s="23"/>
      <c r="AO8" s="23"/>
      <c r="AP8" s="23">
        <f>+AM8-AO8</f>
        <v>0</v>
      </c>
      <c r="AQ8" s="643"/>
    </row>
    <row r="9" spans="1:254" ht="15" customHeight="1">
      <c r="A9" s="27" t="s">
        <v>107</v>
      </c>
      <c r="B9" s="861"/>
      <c r="C9" s="492"/>
      <c r="D9" s="311">
        <f t="shared" ref="D9:D15" si="3">IF(B9=0,0,ROUND(C9/B9,2))</f>
        <v>0</v>
      </c>
      <c r="E9" s="510"/>
      <c r="F9" s="492"/>
      <c r="G9" s="492"/>
      <c r="H9" s="492"/>
      <c r="I9" s="511">
        <f t="shared" si="0"/>
        <v>0</v>
      </c>
      <c r="J9" s="492"/>
      <c r="K9" s="492"/>
      <c r="L9" s="492"/>
      <c r="M9" s="867">
        <f t="shared" ref="M9:M15" si="4">I9-J9-L9-K9</f>
        <v>0</v>
      </c>
      <c r="N9" s="503"/>
      <c r="O9" s="502"/>
      <c r="P9" s="503"/>
      <c r="Q9" s="476">
        <f t="shared" ref="Q9:Q15" si="5">IF(P9=0,0,ROUND(P9/O9,2))</f>
        <v>0</v>
      </c>
      <c r="R9" s="421">
        <f t="shared" si="1"/>
        <v>0</v>
      </c>
      <c r="S9" s="465">
        <f t="shared" si="2"/>
        <v>0</v>
      </c>
      <c r="T9" s="246"/>
      <c r="U9" s="23"/>
      <c r="V9" s="10" t="s">
        <v>108</v>
      </c>
      <c r="W9" s="59">
        <f>M59</f>
        <v>0</v>
      </c>
      <c r="X9" s="10"/>
      <c r="Y9" s="23"/>
      <c r="Z9" s="689" t="s">
        <v>617</v>
      </c>
      <c r="AA9" s="691" t="s">
        <v>619</v>
      </c>
      <c r="AB9" s="42"/>
      <c r="AC9" s="10"/>
      <c r="AD9" s="23"/>
      <c r="AE9" s="56"/>
      <c r="AF9" s="44"/>
      <c r="AG9" s="23"/>
      <c r="AH9" s="44"/>
      <c r="AI9" s="44"/>
      <c r="AJ9" s="23"/>
      <c r="AK9" s="23"/>
      <c r="AL9" s="27" t="s">
        <v>107</v>
      </c>
      <c r="AM9" s="23">
        <f t="shared" ref="AM9:AM59" si="6">+C9</f>
        <v>0</v>
      </c>
      <c r="AN9" s="23"/>
      <c r="AO9" s="23"/>
      <c r="AP9" s="23">
        <f t="shared" ref="AP9:AP59" si="7">+AM9-AO9</f>
        <v>0</v>
      </c>
      <c r="AQ9" s="643"/>
    </row>
    <row r="10" spans="1:254" ht="15" customHeight="1">
      <c r="A10" s="27" t="s">
        <v>109</v>
      </c>
      <c r="B10" s="861"/>
      <c r="C10" s="492"/>
      <c r="D10" s="311">
        <f t="shared" si="3"/>
        <v>0</v>
      </c>
      <c r="E10" s="510"/>
      <c r="F10" s="377"/>
      <c r="G10" s="492"/>
      <c r="H10" s="492"/>
      <c r="I10" s="511">
        <f t="shared" si="0"/>
        <v>0</v>
      </c>
      <c r="J10" s="377"/>
      <c r="K10" s="492"/>
      <c r="L10" s="492"/>
      <c r="M10" s="867">
        <f t="shared" si="4"/>
        <v>0</v>
      </c>
      <c r="N10" s="503"/>
      <c r="O10" s="502"/>
      <c r="P10" s="503"/>
      <c r="Q10" s="476">
        <f t="shared" si="5"/>
        <v>0</v>
      </c>
      <c r="R10" s="421">
        <f t="shared" si="1"/>
        <v>0</v>
      </c>
      <c r="S10" s="465">
        <f t="shared" si="2"/>
        <v>0</v>
      </c>
      <c r="T10" s="246"/>
      <c r="U10" s="23"/>
      <c r="V10" s="23"/>
      <c r="W10" s="61"/>
      <c r="X10" s="10"/>
      <c r="Y10" s="23"/>
      <c r="Z10" s="689" t="s">
        <v>618</v>
      </c>
      <c r="AA10" s="683"/>
      <c r="AB10" s="42"/>
      <c r="AC10" s="10"/>
      <c r="AD10" s="62" t="s">
        <v>111</v>
      </c>
      <c r="AE10" s="56">
        <f>SUM(AE6:AE8)</f>
        <v>0</v>
      </c>
      <c r="AF10" s="44"/>
      <c r="AG10" s="23"/>
      <c r="AH10" s="44"/>
      <c r="AI10" s="44"/>
      <c r="AJ10" s="23"/>
      <c r="AK10" s="23"/>
      <c r="AL10" s="27" t="s">
        <v>109</v>
      </c>
      <c r="AM10" s="23">
        <f t="shared" si="6"/>
        <v>0</v>
      </c>
      <c r="AN10" s="23"/>
      <c r="AO10" s="23"/>
      <c r="AP10" s="23">
        <f t="shared" si="7"/>
        <v>0</v>
      </c>
      <c r="AQ10" s="643"/>
    </row>
    <row r="11" spans="1:254" ht="15" customHeight="1">
      <c r="A11" s="27" t="s">
        <v>112</v>
      </c>
      <c r="B11" s="861"/>
      <c r="C11" s="492"/>
      <c r="D11" s="311">
        <f t="shared" si="3"/>
        <v>0</v>
      </c>
      <c r="E11" s="510"/>
      <c r="F11" s="492"/>
      <c r="G11" s="492"/>
      <c r="H11" s="492"/>
      <c r="I11" s="511">
        <f t="shared" si="0"/>
        <v>0</v>
      </c>
      <c r="J11" s="492"/>
      <c r="K11" s="492"/>
      <c r="L11" s="492"/>
      <c r="M11" s="867">
        <f t="shared" si="4"/>
        <v>0</v>
      </c>
      <c r="N11" s="503"/>
      <c r="O11" s="502"/>
      <c r="P11" s="503"/>
      <c r="Q11" s="476">
        <f t="shared" si="5"/>
        <v>0</v>
      </c>
      <c r="R11" s="421">
        <f t="shared" si="1"/>
        <v>0</v>
      </c>
      <c r="S11" s="465">
        <f t="shared" si="2"/>
        <v>0</v>
      </c>
      <c r="T11" s="246"/>
      <c r="U11" s="23"/>
      <c r="V11" s="10"/>
      <c r="W11" s="23"/>
      <c r="X11" s="10"/>
      <c r="Y11" s="23"/>
      <c r="Z11" s="683" t="s">
        <v>605</v>
      </c>
      <c r="AA11" s="683"/>
      <c r="AB11" s="42"/>
      <c r="AC11" s="10"/>
      <c r="AD11" s="23"/>
      <c r="AE11" s="56" t="s">
        <v>8</v>
      </c>
      <c r="AF11" s="44"/>
      <c r="AG11" s="23"/>
      <c r="AH11" s="44"/>
      <c r="AI11" s="44"/>
      <c r="AJ11" s="23"/>
      <c r="AK11" s="23"/>
      <c r="AL11" s="27" t="s">
        <v>112</v>
      </c>
      <c r="AM11" s="23">
        <f t="shared" si="6"/>
        <v>0</v>
      </c>
      <c r="AN11" s="23"/>
      <c r="AO11" s="23"/>
      <c r="AP11" s="23">
        <f t="shared" si="7"/>
        <v>0</v>
      </c>
      <c r="AQ11" s="643"/>
    </row>
    <row r="12" spans="1:254" ht="15" customHeight="1">
      <c r="A12" s="27" t="s">
        <v>113</v>
      </c>
      <c r="B12" s="861"/>
      <c r="C12" s="492"/>
      <c r="D12" s="311">
        <f t="shared" si="3"/>
        <v>0</v>
      </c>
      <c r="E12" s="510"/>
      <c r="F12" s="492"/>
      <c r="G12" s="492"/>
      <c r="H12" s="492"/>
      <c r="I12" s="511">
        <f t="shared" si="0"/>
        <v>0</v>
      </c>
      <c r="J12" s="492"/>
      <c r="K12" s="492"/>
      <c r="L12" s="492"/>
      <c r="M12" s="867">
        <f t="shared" si="4"/>
        <v>0</v>
      </c>
      <c r="N12" s="503"/>
      <c r="O12" s="502"/>
      <c r="P12" s="503"/>
      <c r="Q12" s="476">
        <f t="shared" si="5"/>
        <v>0</v>
      </c>
      <c r="R12" s="421">
        <f t="shared" si="1"/>
        <v>0</v>
      </c>
      <c r="S12" s="465">
        <f t="shared" si="2"/>
        <v>0</v>
      </c>
      <c r="T12" s="246"/>
      <c r="U12" s="23"/>
      <c r="V12" s="23" t="s">
        <v>30</v>
      </c>
      <c r="W12" s="44" t="str">
        <f>SCHEDAAA!J14</f>
        <v>From: Sept. 30, 2017  To: Sept. 30, 2021</v>
      </c>
      <c r="X12" s="10"/>
      <c r="Y12" s="23"/>
      <c r="Z12" s="690" t="s">
        <v>606</v>
      </c>
      <c r="AA12" s="683"/>
      <c r="AB12" s="42"/>
      <c r="AC12" s="10"/>
      <c r="AF12" s="23"/>
      <c r="AG12" s="23"/>
      <c r="AH12" s="44"/>
      <c r="AI12" s="44"/>
      <c r="AJ12" s="23"/>
      <c r="AK12" s="23"/>
      <c r="AL12" s="27" t="s">
        <v>113</v>
      </c>
      <c r="AM12" s="23">
        <f t="shared" si="6"/>
        <v>0</v>
      </c>
      <c r="AN12" s="23"/>
      <c r="AO12" s="23"/>
      <c r="AP12" s="23">
        <f t="shared" si="7"/>
        <v>0</v>
      </c>
      <c r="AQ12" s="643"/>
    </row>
    <row r="13" spans="1:254" ht="15" customHeight="1">
      <c r="A13" s="27" t="s">
        <v>114</v>
      </c>
      <c r="B13" s="861"/>
      <c r="C13" s="492"/>
      <c r="D13" s="311">
        <f t="shared" si="3"/>
        <v>0</v>
      </c>
      <c r="E13" s="510"/>
      <c r="F13" s="492"/>
      <c r="G13" s="492"/>
      <c r="H13" s="492"/>
      <c r="I13" s="511">
        <f t="shared" si="0"/>
        <v>0</v>
      </c>
      <c r="J13" s="492"/>
      <c r="K13" s="492"/>
      <c r="L13" s="492"/>
      <c r="M13" s="867">
        <f t="shared" si="4"/>
        <v>0</v>
      </c>
      <c r="N13" s="503"/>
      <c r="O13" s="502"/>
      <c r="P13" s="503"/>
      <c r="Q13" s="476">
        <f t="shared" si="5"/>
        <v>0</v>
      </c>
      <c r="R13" s="421">
        <f t="shared" si="1"/>
        <v>0</v>
      </c>
      <c r="S13" s="465">
        <f t="shared" si="2"/>
        <v>0</v>
      </c>
      <c r="T13" s="246"/>
      <c r="U13" s="23"/>
      <c r="V13" s="10"/>
      <c r="W13" s="10"/>
      <c r="X13" s="10"/>
      <c r="Y13" s="42"/>
      <c r="Z13" s="690" t="s">
        <v>607</v>
      </c>
      <c r="AA13" s="683"/>
      <c r="AB13" s="42"/>
      <c r="AC13" s="10"/>
      <c r="AD13"/>
      <c r="AE13" s="64"/>
      <c r="AF13" s="23"/>
      <c r="AG13" s="23"/>
      <c r="AH13" s="44"/>
      <c r="AI13" s="44"/>
      <c r="AJ13" s="23"/>
      <c r="AK13" s="23"/>
      <c r="AL13" s="27" t="s">
        <v>114</v>
      </c>
      <c r="AM13" s="23">
        <f t="shared" si="6"/>
        <v>0</v>
      </c>
      <c r="AN13" s="23"/>
      <c r="AO13" s="23"/>
      <c r="AP13" s="23">
        <f t="shared" si="7"/>
        <v>0</v>
      </c>
      <c r="AQ13" s="643"/>
    </row>
    <row r="14" spans="1:254" ht="15" customHeight="1">
      <c r="A14" s="27" t="s">
        <v>333</v>
      </c>
      <c r="B14" s="861"/>
      <c r="C14" s="492"/>
      <c r="D14" s="311">
        <f t="shared" si="3"/>
        <v>0</v>
      </c>
      <c r="E14" s="512"/>
      <c r="F14" s="396"/>
      <c r="G14" s="396"/>
      <c r="H14" s="396"/>
      <c r="I14" s="511">
        <f t="shared" si="0"/>
        <v>0</v>
      </c>
      <c r="J14" s="396"/>
      <c r="K14" s="396"/>
      <c r="L14" s="396"/>
      <c r="M14" s="867">
        <f t="shared" si="4"/>
        <v>0</v>
      </c>
      <c r="N14" s="505"/>
      <c r="O14" s="504"/>
      <c r="P14" s="505"/>
      <c r="Q14" s="476">
        <f t="shared" si="5"/>
        <v>0</v>
      </c>
      <c r="R14" s="421">
        <f t="shared" si="1"/>
        <v>0</v>
      </c>
      <c r="S14" s="465">
        <f t="shared" si="2"/>
        <v>0</v>
      </c>
      <c r="T14" s="247"/>
      <c r="U14" s="23"/>
      <c r="V14" s="42" t="s">
        <v>36</v>
      </c>
      <c r="W14" s="57" t="str">
        <f>SCHEDAAA!J16</f>
        <v>From: Sept. 30, 2020  To: Sept. 30, 2021</v>
      </c>
      <c r="X14" s="10"/>
      <c r="Y14" s="23"/>
      <c r="Z14" s="42"/>
      <c r="AA14" s="42"/>
      <c r="AB14" s="42"/>
      <c r="AC14" s="10"/>
      <c r="AF14" s="23"/>
      <c r="AG14" s="23"/>
      <c r="AH14" s="44"/>
      <c r="AI14" s="44"/>
      <c r="AJ14" s="23"/>
      <c r="AK14" s="23"/>
      <c r="AL14" s="27" t="s">
        <v>333</v>
      </c>
      <c r="AM14" s="23">
        <f t="shared" si="6"/>
        <v>0</v>
      </c>
      <c r="AN14" s="23"/>
      <c r="AO14" s="23"/>
      <c r="AP14" s="23">
        <f t="shared" si="7"/>
        <v>0</v>
      </c>
      <c r="AQ14" s="643"/>
    </row>
    <row r="15" spans="1:254" ht="15" customHeight="1" thickBot="1">
      <c r="A15" s="27" t="s">
        <v>332</v>
      </c>
      <c r="B15" s="861"/>
      <c r="C15" s="492"/>
      <c r="D15" s="311">
        <f t="shared" si="3"/>
        <v>0</v>
      </c>
      <c r="E15" s="512"/>
      <c r="F15" s="396"/>
      <c r="G15" s="396"/>
      <c r="H15" s="396"/>
      <c r="I15" s="511">
        <f t="shared" si="0"/>
        <v>0</v>
      </c>
      <c r="J15" s="396"/>
      <c r="K15" s="396"/>
      <c r="L15" s="396"/>
      <c r="M15" s="867">
        <f t="shared" si="4"/>
        <v>0</v>
      </c>
      <c r="N15" s="505"/>
      <c r="O15" s="433"/>
      <c r="P15" s="491"/>
      <c r="Q15" s="477">
        <f t="shared" si="5"/>
        <v>0</v>
      </c>
      <c r="R15" s="467">
        <f t="shared" si="1"/>
        <v>0</v>
      </c>
      <c r="S15" s="466">
        <f t="shared" si="2"/>
        <v>0</v>
      </c>
      <c r="T15" s="247"/>
      <c r="U15" s="23"/>
      <c r="V15" s="42"/>
      <c r="W15" s="57"/>
      <c r="X15" s="10"/>
      <c r="Y15" s="23"/>
      <c r="Z15" s="42"/>
      <c r="AA15" s="42"/>
      <c r="AB15" s="42"/>
      <c r="AC15" s="10"/>
      <c r="AF15" s="23"/>
      <c r="AG15" s="23"/>
      <c r="AH15" s="44"/>
      <c r="AI15" s="44"/>
      <c r="AJ15" s="23"/>
      <c r="AK15" s="23"/>
      <c r="AL15" s="27" t="s">
        <v>332</v>
      </c>
      <c r="AM15" s="23">
        <f t="shared" si="6"/>
        <v>0</v>
      </c>
      <c r="AN15" s="23"/>
      <c r="AO15" s="23"/>
      <c r="AP15" s="23">
        <f t="shared" si="7"/>
        <v>0</v>
      </c>
      <c r="AQ15" s="643"/>
    </row>
    <row r="16" spans="1:254" ht="15" customHeight="1">
      <c r="A16" s="244" t="s">
        <v>115</v>
      </c>
      <c r="B16" s="862">
        <f>SUM(B8:B15)</f>
        <v>0</v>
      </c>
      <c r="C16" s="862">
        <f t="shared" ref="C16" si="8">SUM(C8:C15)</f>
        <v>0</v>
      </c>
      <c r="D16" s="305"/>
      <c r="E16" s="514">
        <f t="shared" ref="E16:N16" si="9">SUM(E8:E15)</f>
        <v>0</v>
      </c>
      <c r="F16" s="494">
        <f t="shared" si="9"/>
        <v>0</v>
      </c>
      <c r="G16" s="494">
        <f t="shared" si="9"/>
        <v>0</v>
      </c>
      <c r="H16" s="494">
        <f t="shared" si="9"/>
        <v>0</v>
      </c>
      <c r="I16" s="494">
        <f t="shared" si="9"/>
        <v>0</v>
      </c>
      <c r="J16" s="494">
        <f t="shared" si="9"/>
        <v>0</v>
      </c>
      <c r="K16" s="862">
        <f t="shared" si="9"/>
        <v>0</v>
      </c>
      <c r="L16" s="862">
        <f t="shared" si="9"/>
        <v>0</v>
      </c>
      <c r="M16" s="862">
        <f t="shared" si="9"/>
        <v>0</v>
      </c>
      <c r="N16" s="494">
        <f t="shared" si="9"/>
        <v>0</v>
      </c>
      <c r="O16" s="494">
        <f>SUM(O8:O15)</f>
        <v>0</v>
      </c>
      <c r="P16" s="494">
        <f>SUM(P8:P15)</f>
        <v>0</v>
      </c>
      <c r="Q16" s="191"/>
      <c r="R16" s="230"/>
      <c r="S16" s="230"/>
      <c r="T16" s="243"/>
      <c r="U16" s="23"/>
      <c r="V16" s="10" t="s">
        <v>41</v>
      </c>
      <c r="W16" s="10"/>
      <c r="X16" s="10"/>
      <c r="Y16" s="10" t="s">
        <v>42</v>
      </c>
      <c r="Z16" s="10"/>
      <c r="AA16" s="10"/>
      <c r="AB16" s="42"/>
      <c r="AC16" s="10"/>
      <c r="AF16" s="23"/>
      <c r="AG16" s="23"/>
      <c r="AH16" s="44"/>
      <c r="AI16" s="44"/>
      <c r="AJ16" s="23"/>
      <c r="AK16" s="23"/>
      <c r="AL16" s="27" t="s">
        <v>115</v>
      </c>
      <c r="AM16" s="23">
        <f t="shared" si="6"/>
        <v>0</v>
      </c>
      <c r="AN16" s="23"/>
      <c r="AO16" s="23">
        <f>SUM(AO8:AO15)</f>
        <v>0</v>
      </c>
      <c r="AP16" s="23">
        <f t="shared" si="7"/>
        <v>0</v>
      </c>
      <c r="AQ16" s="643" t="str">
        <f t="shared" ref="AQ16:AQ60" si="10">IF(AM16=0," ",(AO16/AM16))</f>
        <v xml:space="preserve"> </v>
      </c>
    </row>
    <row r="17" spans="1:43" ht="15" customHeight="1" thickBot="1">
      <c r="B17" s="134"/>
      <c r="C17" s="134"/>
      <c r="D17" s="308"/>
      <c r="E17" s="134"/>
      <c r="F17" s="134"/>
      <c r="G17" s="134"/>
      <c r="H17" s="134"/>
      <c r="I17" s="134"/>
      <c r="J17" s="134"/>
      <c r="K17" s="134"/>
      <c r="L17" s="134"/>
      <c r="M17" s="868"/>
      <c r="N17" s="134"/>
      <c r="O17" s="134"/>
      <c r="P17" s="134"/>
      <c r="U17" s="23"/>
      <c r="V17" s="42" t="str">
        <f>SCHEDAAA!$I$19</f>
        <v>Agency Name</v>
      </c>
      <c r="W17" s="10"/>
      <c r="X17" s="10"/>
      <c r="Y17" s="42" t="str">
        <f>SCHEDAAA!$L$19</f>
        <v>Agency Name</v>
      </c>
      <c r="Z17" s="10"/>
      <c r="AA17" s="10"/>
      <c r="AB17" s="42"/>
      <c r="AC17" s="10"/>
      <c r="AD17" s="57"/>
      <c r="AE17" s="56"/>
      <c r="AF17" s="23"/>
      <c r="AG17" s="23"/>
      <c r="AH17" s="44"/>
      <c r="AI17" s="44"/>
      <c r="AJ17" s="23"/>
      <c r="AK17" s="23"/>
      <c r="AM17" s="23">
        <f t="shared" si="6"/>
        <v>0</v>
      </c>
      <c r="AN17" s="23"/>
      <c r="AO17" s="23"/>
      <c r="AP17" s="23">
        <f t="shared" si="7"/>
        <v>0</v>
      </c>
      <c r="AQ17" s="643" t="str">
        <f t="shared" si="10"/>
        <v xml:space="preserve"> </v>
      </c>
    </row>
    <row r="18" spans="1:43" ht="15" customHeight="1">
      <c r="A18" s="27" t="s">
        <v>116</v>
      </c>
      <c r="B18" s="861"/>
      <c r="C18" s="492"/>
      <c r="D18" s="311">
        <f t="shared" ref="D18:D27" si="11">IF(B18=0,0,ROUND(C18/B18,2))</f>
        <v>0</v>
      </c>
      <c r="E18" s="510"/>
      <c r="F18" s="492"/>
      <c r="G18" s="492"/>
      <c r="H18" s="492"/>
      <c r="I18" s="513">
        <f t="shared" ref="I18:I27" si="12">C18-E18-F18-G18-H18</f>
        <v>0</v>
      </c>
      <c r="J18" s="492"/>
      <c r="K18" s="492"/>
      <c r="L18" s="492"/>
      <c r="M18" s="867">
        <f t="shared" ref="M18:M27" si="13">I18-J18-L18-K18</f>
        <v>0</v>
      </c>
      <c r="N18" s="515"/>
      <c r="O18" s="506"/>
      <c r="P18" s="507"/>
      <c r="Q18" s="472">
        <f t="shared" ref="Q18:Q27" si="14">IF(P18=0,0,ROUND(P18/O18,2))</f>
        <v>0</v>
      </c>
      <c r="R18" s="415">
        <f t="shared" ref="R18:R27" si="15">IF(AND(O18=0,D18&gt;0),D18,IF(AND(O18=0,D18=0),0,IF(AND(O18&gt;0,D18=0),ROUND(-P18/O18,2),D18-ROUND(P18/O18,2))))</f>
        <v>0</v>
      </c>
      <c r="S18" s="464">
        <f t="shared" ref="S18:S27" si="16">IF(AND(D18=0,R18=0),0,IF(D18=0,-1,IF(P18=0,1,ROUND(R18/(P18/O18),2))))</f>
        <v>0</v>
      </c>
      <c r="T18" s="246"/>
      <c r="U18" s="23"/>
      <c r="V18" s="10" t="str">
        <f>SCHEDAAA!$I$20</f>
        <v>Street Address</v>
      </c>
      <c r="W18" s="10"/>
      <c r="X18" s="10"/>
      <c r="Y18" s="42" t="str">
        <f>SCHEDAAA!$L$20</f>
        <v>Street Address</v>
      </c>
      <c r="Z18" s="10"/>
      <c r="AA18" s="10"/>
      <c r="AB18" s="42"/>
      <c r="AC18" s="10"/>
      <c r="AD18" s="23"/>
      <c r="AE18" s="56" t="s">
        <v>8</v>
      </c>
      <c r="AF18" s="23"/>
      <c r="AG18" s="23"/>
      <c r="AH18" s="44"/>
      <c r="AI18" s="44"/>
      <c r="AJ18" s="23"/>
      <c r="AK18" s="23"/>
      <c r="AL18" s="27" t="s">
        <v>116</v>
      </c>
      <c r="AM18" s="23">
        <f t="shared" si="6"/>
        <v>0</v>
      </c>
      <c r="AN18" s="23"/>
      <c r="AO18" s="23"/>
      <c r="AP18" s="23">
        <f t="shared" si="7"/>
        <v>0</v>
      </c>
      <c r="AQ18" s="643"/>
    </row>
    <row r="19" spans="1:43" ht="15" customHeight="1">
      <c r="A19" s="27" t="s">
        <v>117</v>
      </c>
      <c r="B19" s="861"/>
      <c r="C19" s="492"/>
      <c r="D19" s="311">
        <f t="shared" si="11"/>
        <v>0</v>
      </c>
      <c r="E19" s="510"/>
      <c r="F19" s="492"/>
      <c r="G19" s="492"/>
      <c r="H19" s="492"/>
      <c r="I19" s="513">
        <f t="shared" si="12"/>
        <v>0</v>
      </c>
      <c r="J19" s="492"/>
      <c r="K19" s="492"/>
      <c r="L19" s="492"/>
      <c r="M19" s="867">
        <f t="shared" si="13"/>
        <v>0</v>
      </c>
      <c r="N19" s="516"/>
      <c r="O19" s="502"/>
      <c r="P19" s="503"/>
      <c r="Q19" s="473">
        <f t="shared" si="14"/>
        <v>0</v>
      </c>
      <c r="R19" s="418">
        <f t="shared" si="15"/>
        <v>0</v>
      </c>
      <c r="S19" s="465">
        <f t="shared" si="16"/>
        <v>0</v>
      </c>
      <c r="T19" s="246"/>
      <c r="U19" s="23"/>
      <c r="V19" s="42" t="str">
        <f>SCHEDAAA!$I$21</f>
        <v>City,  KS   Zip Code</v>
      </c>
      <c r="W19" s="10"/>
      <c r="X19" s="10"/>
      <c r="Y19" s="42" t="str">
        <f>SCHEDAAA!$L$21</f>
        <v>City,  KS   Zip Code</v>
      </c>
      <c r="Z19" s="10"/>
      <c r="AA19" s="10"/>
      <c r="AB19" s="10"/>
      <c r="AC19" s="10"/>
      <c r="AD19" s="57" t="s">
        <v>324</v>
      </c>
      <c r="AE19" s="56">
        <f>IF(Z38=0,0,Z40/Z38)</f>
        <v>0</v>
      </c>
      <c r="AF19" s="23"/>
      <c r="AG19" s="23"/>
      <c r="AH19" s="44"/>
      <c r="AI19" s="44"/>
      <c r="AJ19" s="23"/>
      <c r="AK19" s="23"/>
      <c r="AL19" s="27" t="s">
        <v>117</v>
      </c>
      <c r="AM19" s="23">
        <f t="shared" si="6"/>
        <v>0</v>
      </c>
      <c r="AN19" s="23"/>
      <c r="AO19" s="23"/>
      <c r="AP19" s="23">
        <f t="shared" si="7"/>
        <v>0</v>
      </c>
      <c r="AQ19" s="643"/>
    </row>
    <row r="20" spans="1:43" ht="15" customHeight="1">
      <c r="A20" s="27" t="s">
        <v>331</v>
      </c>
      <c r="B20" s="861"/>
      <c r="C20" s="492"/>
      <c r="D20" s="311">
        <f t="shared" si="11"/>
        <v>0</v>
      </c>
      <c r="E20" s="510"/>
      <c r="F20" s="492"/>
      <c r="G20" s="492"/>
      <c r="H20" s="492"/>
      <c r="I20" s="513">
        <f t="shared" si="12"/>
        <v>0</v>
      </c>
      <c r="J20" s="492"/>
      <c r="K20" s="492"/>
      <c r="L20" s="492"/>
      <c r="M20" s="867">
        <f t="shared" si="13"/>
        <v>0</v>
      </c>
      <c r="N20" s="516"/>
      <c r="O20" s="502"/>
      <c r="P20" s="503"/>
      <c r="Q20" s="473">
        <f t="shared" si="14"/>
        <v>0</v>
      </c>
      <c r="R20" s="418">
        <f t="shared" si="15"/>
        <v>0</v>
      </c>
      <c r="S20" s="465">
        <f t="shared" si="16"/>
        <v>0</v>
      </c>
      <c r="T20" s="246"/>
      <c r="U20" s="23"/>
      <c r="V20" s="42"/>
      <c r="W20" s="10"/>
      <c r="X20" s="10"/>
      <c r="Y20" s="42"/>
      <c r="Z20" s="10"/>
      <c r="AA20" s="10"/>
      <c r="AB20" s="10"/>
      <c r="AC20" s="10"/>
      <c r="AF20" s="23"/>
      <c r="AG20" s="23"/>
      <c r="AH20" s="44"/>
      <c r="AI20" s="44"/>
      <c r="AJ20" s="23"/>
      <c r="AK20" s="23"/>
      <c r="AL20" s="27" t="s">
        <v>331</v>
      </c>
      <c r="AM20" s="23">
        <f t="shared" si="6"/>
        <v>0</v>
      </c>
      <c r="AN20" s="23"/>
      <c r="AO20" s="23"/>
      <c r="AP20" s="23">
        <f t="shared" si="7"/>
        <v>0</v>
      </c>
      <c r="AQ20" s="643"/>
    </row>
    <row r="21" spans="1:43" ht="15" customHeight="1">
      <c r="A21" s="27" t="s">
        <v>119</v>
      </c>
      <c r="B21" s="861"/>
      <c r="C21" s="492"/>
      <c r="D21" s="311">
        <f t="shared" si="11"/>
        <v>0</v>
      </c>
      <c r="E21" s="510"/>
      <c r="F21" s="492"/>
      <c r="G21" s="492"/>
      <c r="H21" s="492"/>
      <c r="I21" s="513">
        <f t="shared" si="12"/>
        <v>0</v>
      </c>
      <c r="J21" s="492"/>
      <c r="K21" s="492"/>
      <c r="L21" s="492"/>
      <c r="M21" s="867">
        <f t="shared" si="13"/>
        <v>0</v>
      </c>
      <c r="N21" s="516"/>
      <c r="O21" s="502"/>
      <c r="P21" s="503"/>
      <c r="Q21" s="473">
        <f t="shared" si="14"/>
        <v>0</v>
      </c>
      <c r="R21" s="418">
        <f t="shared" si="15"/>
        <v>0</v>
      </c>
      <c r="S21" s="465">
        <f t="shared" si="16"/>
        <v>0</v>
      </c>
      <c r="T21" s="246"/>
      <c r="U21" s="23"/>
      <c r="V21" s="42"/>
      <c r="W21" s="10"/>
      <c r="X21" s="10"/>
      <c r="Y21" s="42"/>
      <c r="Z21" s="10"/>
      <c r="AA21" s="10"/>
      <c r="AB21" s="10"/>
      <c r="AC21" s="10"/>
      <c r="AD21" s="57"/>
      <c r="AE21" s="56"/>
      <c r="AF21" s="23"/>
      <c r="AG21" s="23"/>
      <c r="AH21" s="44"/>
      <c r="AI21" s="44"/>
      <c r="AJ21" s="23"/>
      <c r="AK21" s="23"/>
      <c r="AL21" s="27" t="s">
        <v>119</v>
      </c>
      <c r="AM21" s="23">
        <f t="shared" si="6"/>
        <v>0</v>
      </c>
      <c r="AN21" s="23"/>
      <c r="AO21" s="23"/>
      <c r="AP21" s="23">
        <f t="shared" si="7"/>
        <v>0</v>
      </c>
      <c r="AQ21" s="643"/>
    </row>
    <row r="22" spans="1:43" ht="15" customHeight="1">
      <c r="A22" s="27" t="s">
        <v>120</v>
      </c>
      <c r="B22" s="861"/>
      <c r="C22" s="492"/>
      <c r="D22" s="311">
        <f t="shared" si="11"/>
        <v>0</v>
      </c>
      <c r="E22" s="510"/>
      <c r="F22" s="492"/>
      <c r="G22" s="492"/>
      <c r="H22" s="492"/>
      <c r="I22" s="513">
        <f t="shared" si="12"/>
        <v>0</v>
      </c>
      <c r="J22" s="492"/>
      <c r="K22" s="492"/>
      <c r="L22" s="492"/>
      <c r="M22" s="867">
        <f t="shared" si="13"/>
        <v>0</v>
      </c>
      <c r="N22" s="516"/>
      <c r="O22" s="502"/>
      <c r="P22" s="503"/>
      <c r="Q22" s="473">
        <f t="shared" si="14"/>
        <v>0</v>
      </c>
      <c r="R22" s="418">
        <f t="shared" si="15"/>
        <v>0</v>
      </c>
      <c r="S22" s="465">
        <f t="shared" si="16"/>
        <v>0</v>
      </c>
      <c r="T22" s="246"/>
      <c r="U22" s="23"/>
      <c r="V22" s="67" t="s">
        <v>54</v>
      </c>
      <c r="W22" s="50"/>
      <c r="X22" s="50"/>
      <c r="Y22" s="50"/>
      <c r="Z22" s="50"/>
      <c r="AA22" s="50"/>
      <c r="AB22" s="10"/>
      <c r="AC22" s="10"/>
      <c r="AD22" s="23"/>
      <c r="AE22" s="56" t="s">
        <v>8</v>
      </c>
      <c r="AF22" s="23"/>
      <c r="AG22" s="23"/>
      <c r="AH22" s="44"/>
      <c r="AI22" s="44"/>
      <c r="AJ22" s="23"/>
      <c r="AK22" s="23"/>
      <c r="AL22" s="27" t="s">
        <v>120</v>
      </c>
      <c r="AM22" s="23">
        <f t="shared" si="6"/>
        <v>0</v>
      </c>
      <c r="AN22" s="23"/>
      <c r="AO22" s="23"/>
      <c r="AP22" s="23">
        <f t="shared" si="7"/>
        <v>0</v>
      </c>
      <c r="AQ22" s="643"/>
    </row>
    <row r="23" spans="1:43" ht="15" customHeight="1">
      <c r="A23" s="27" t="s">
        <v>121</v>
      </c>
      <c r="B23" s="861"/>
      <c r="C23" s="492"/>
      <c r="D23" s="311">
        <f t="shared" si="11"/>
        <v>0</v>
      </c>
      <c r="E23" s="510"/>
      <c r="F23" s="492"/>
      <c r="G23" s="492"/>
      <c r="H23" s="492"/>
      <c r="I23" s="513">
        <f t="shared" si="12"/>
        <v>0</v>
      </c>
      <c r="J23" s="492"/>
      <c r="K23" s="492"/>
      <c r="L23" s="492"/>
      <c r="M23" s="867">
        <f t="shared" si="13"/>
        <v>0</v>
      </c>
      <c r="N23" s="516"/>
      <c r="O23" s="502"/>
      <c r="P23" s="503"/>
      <c r="Q23" s="473">
        <f t="shared" si="14"/>
        <v>0</v>
      </c>
      <c r="R23" s="418">
        <f t="shared" si="15"/>
        <v>0</v>
      </c>
      <c r="S23" s="465">
        <f t="shared" si="16"/>
        <v>0</v>
      </c>
      <c r="T23" s="246"/>
      <c r="U23" s="23"/>
      <c r="V23" s="10" t="s">
        <v>123</v>
      </c>
      <c r="W23" s="10"/>
      <c r="X23" s="10"/>
      <c r="Y23" s="10"/>
      <c r="Z23" s="59">
        <f>C59</f>
        <v>0</v>
      </c>
      <c r="AA23" s="22"/>
      <c r="AB23" s="10"/>
      <c r="AC23" s="10"/>
      <c r="AD23" s="57" t="s">
        <v>325</v>
      </c>
      <c r="AE23" s="56">
        <f>IF(Z38=0,0,Z44/Z38)</f>
        <v>0</v>
      </c>
      <c r="AF23" s="23"/>
      <c r="AG23" s="23"/>
      <c r="AH23" s="44"/>
      <c r="AI23" s="44"/>
      <c r="AJ23" s="23"/>
      <c r="AK23" s="23"/>
      <c r="AL23" s="27" t="s">
        <v>121</v>
      </c>
      <c r="AM23" s="23">
        <f t="shared" si="6"/>
        <v>0</v>
      </c>
      <c r="AN23" s="23"/>
      <c r="AO23" s="23"/>
      <c r="AP23" s="23">
        <f t="shared" si="7"/>
        <v>0</v>
      </c>
      <c r="AQ23" s="643"/>
    </row>
    <row r="24" spans="1:43" ht="15" customHeight="1">
      <c r="A24" s="27" t="s">
        <v>124</v>
      </c>
      <c r="B24" s="861"/>
      <c r="C24" s="492"/>
      <c r="D24" s="311">
        <f t="shared" si="11"/>
        <v>0</v>
      </c>
      <c r="E24" s="510"/>
      <c r="F24" s="492"/>
      <c r="G24" s="492"/>
      <c r="H24" s="492"/>
      <c r="I24" s="513">
        <f t="shared" si="12"/>
        <v>0</v>
      </c>
      <c r="J24" s="492"/>
      <c r="K24" s="492"/>
      <c r="L24" s="492"/>
      <c r="M24" s="867">
        <f t="shared" si="13"/>
        <v>0</v>
      </c>
      <c r="N24" s="516"/>
      <c r="O24" s="502"/>
      <c r="P24" s="503"/>
      <c r="Q24" s="473">
        <f t="shared" si="14"/>
        <v>0</v>
      </c>
      <c r="R24" s="418">
        <f t="shared" si="15"/>
        <v>0</v>
      </c>
      <c r="S24" s="465">
        <f t="shared" si="16"/>
        <v>0</v>
      </c>
      <c r="T24" s="246"/>
      <c r="U24" s="23"/>
      <c r="V24" s="10" t="s">
        <v>127</v>
      </c>
      <c r="W24" s="10"/>
      <c r="X24" s="10"/>
      <c r="Y24" s="10"/>
      <c r="Z24" s="20">
        <f>E59</f>
        <v>0</v>
      </c>
      <c r="AA24" s="22"/>
      <c r="AB24" s="10"/>
      <c r="AC24" s="10"/>
      <c r="AD24" s="62" t="s">
        <v>125</v>
      </c>
      <c r="AE24" s="56">
        <f>SUM(AE17:AE23)</f>
        <v>0</v>
      </c>
      <c r="AF24" s="23"/>
      <c r="AG24" s="23"/>
      <c r="AH24" s="44"/>
      <c r="AI24" s="44"/>
      <c r="AJ24" s="23"/>
      <c r="AK24" s="23"/>
      <c r="AL24" s="27" t="s">
        <v>124</v>
      </c>
      <c r="AM24" s="23">
        <f t="shared" si="6"/>
        <v>0</v>
      </c>
      <c r="AN24" s="23"/>
      <c r="AO24" s="23"/>
      <c r="AP24" s="23">
        <f t="shared" si="7"/>
        <v>0</v>
      </c>
      <c r="AQ24" s="643"/>
    </row>
    <row r="25" spans="1:43" ht="15" customHeight="1">
      <c r="A25" s="27" t="s">
        <v>126</v>
      </c>
      <c r="B25" s="861"/>
      <c r="C25" s="492"/>
      <c r="D25" s="311">
        <f t="shared" si="11"/>
        <v>0</v>
      </c>
      <c r="E25" s="510"/>
      <c r="F25" s="492"/>
      <c r="G25" s="492"/>
      <c r="H25" s="492"/>
      <c r="I25" s="513">
        <f t="shared" si="12"/>
        <v>0</v>
      </c>
      <c r="J25" s="492"/>
      <c r="K25" s="492"/>
      <c r="L25" s="492"/>
      <c r="M25" s="867">
        <f t="shared" si="13"/>
        <v>0</v>
      </c>
      <c r="N25" s="516"/>
      <c r="O25" s="502"/>
      <c r="P25" s="503"/>
      <c r="Q25" s="473">
        <f t="shared" si="14"/>
        <v>0</v>
      </c>
      <c r="R25" s="418">
        <f t="shared" si="15"/>
        <v>0</v>
      </c>
      <c r="S25" s="465">
        <f t="shared" si="16"/>
        <v>0</v>
      </c>
      <c r="T25" s="246"/>
      <c r="U25" s="23"/>
      <c r="V25" s="10" t="s">
        <v>129</v>
      </c>
      <c r="W25" s="10"/>
      <c r="X25" s="10"/>
      <c r="Y25" s="10"/>
      <c r="Z25" s="20">
        <f>F59</f>
        <v>0</v>
      </c>
      <c r="AA25" s="22"/>
      <c r="AB25" s="10"/>
      <c r="AC25" s="10"/>
      <c r="AD25" s="23"/>
      <c r="AE25" s="68"/>
      <c r="AF25" s="23"/>
      <c r="AG25" s="23"/>
      <c r="AH25" s="44"/>
      <c r="AI25" s="44"/>
      <c r="AJ25" s="23"/>
      <c r="AK25" s="23"/>
      <c r="AL25" s="27" t="s">
        <v>126</v>
      </c>
      <c r="AM25" s="23">
        <f t="shared" si="6"/>
        <v>0</v>
      </c>
      <c r="AN25" s="23"/>
      <c r="AO25" s="23"/>
      <c r="AP25" s="23">
        <f t="shared" si="7"/>
        <v>0</v>
      </c>
      <c r="AQ25" s="643"/>
    </row>
    <row r="26" spans="1:43" ht="15" customHeight="1">
      <c r="A26" s="27" t="s">
        <v>128</v>
      </c>
      <c r="B26" s="861"/>
      <c r="C26" s="492"/>
      <c r="D26" s="311">
        <f t="shared" si="11"/>
        <v>0</v>
      </c>
      <c r="E26" s="510"/>
      <c r="F26" s="492"/>
      <c r="G26" s="492"/>
      <c r="H26" s="492"/>
      <c r="I26" s="513">
        <f t="shared" si="12"/>
        <v>0</v>
      </c>
      <c r="J26" s="492"/>
      <c r="K26" s="492"/>
      <c r="L26" s="492"/>
      <c r="M26" s="867">
        <f t="shared" si="13"/>
        <v>0</v>
      </c>
      <c r="N26" s="516"/>
      <c r="O26" s="502"/>
      <c r="P26" s="503"/>
      <c r="Q26" s="473">
        <f t="shared" si="14"/>
        <v>0</v>
      </c>
      <c r="R26" s="418">
        <f t="shared" si="15"/>
        <v>0</v>
      </c>
      <c r="S26" s="465">
        <f t="shared" si="16"/>
        <v>0</v>
      </c>
      <c r="T26" s="246"/>
      <c r="U26" s="23"/>
      <c r="V26" s="10" t="s">
        <v>131</v>
      </c>
      <c r="W26" s="10"/>
      <c r="X26" s="10"/>
      <c r="Y26" s="10"/>
      <c r="Z26" s="20">
        <f>G59</f>
        <v>0</v>
      </c>
      <c r="AA26" s="22"/>
      <c r="AB26" s="10"/>
      <c r="AC26" s="10"/>
      <c r="AD26" s="62"/>
      <c r="AE26" s="23"/>
      <c r="AF26" s="23"/>
      <c r="AG26" s="23"/>
      <c r="AH26" s="44"/>
      <c r="AI26" s="44"/>
      <c r="AJ26" s="23"/>
      <c r="AK26" s="23"/>
      <c r="AL26" s="27" t="s">
        <v>128</v>
      </c>
      <c r="AM26" s="23">
        <f t="shared" si="6"/>
        <v>0</v>
      </c>
      <c r="AN26" s="23"/>
      <c r="AO26" s="23"/>
      <c r="AP26" s="23">
        <f t="shared" si="7"/>
        <v>0</v>
      </c>
      <c r="AQ26" s="643"/>
    </row>
    <row r="27" spans="1:43" ht="15" customHeight="1" thickBot="1">
      <c r="A27" s="27" t="s">
        <v>374</v>
      </c>
      <c r="B27" s="861"/>
      <c r="C27" s="492"/>
      <c r="D27" s="311">
        <f t="shared" si="11"/>
        <v>0</v>
      </c>
      <c r="E27" s="512"/>
      <c r="F27" s="396"/>
      <c r="G27" s="396"/>
      <c r="H27" s="396"/>
      <c r="I27" s="513">
        <f t="shared" si="12"/>
        <v>0</v>
      </c>
      <c r="J27" s="396"/>
      <c r="K27" s="396"/>
      <c r="L27" s="396"/>
      <c r="M27" s="867">
        <f t="shared" si="13"/>
        <v>0</v>
      </c>
      <c r="N27" s="517"/>
      <c r="O27" s="433"/>
      <c r="P27" s="491"/>
      <c r="Q27" s="474">
        <f t="shared" si="14"/>
        <v>0</v>
      </c>
      <c r="R27" s="420">
        <f t="shared" si="15"/>
        <v>0</v>
      </c>
      <c r="S27" s="466">
        <f t="shared" si="16"/>
        <v>0</v>
      </c>
      <c r="T27" s="247"/>
      <c r="U27" s="23"/>
      <c r="V27" s="10" t="s">
        <v>132</v>
      </c>
      <c r="W27" s="10"/>
      <c r="X27" s="10"/>
      <c r="Y27" s="10"/>
      <c r="Z27" s="20">
        <f>H59</f>
        <v>0</v>
      </c>
      <c r="AA27" s="22"/>
      <c r="AB27" s="10"/>
      <c r="AC27" s="10"/>
      <c r="AD27" s="140">
        <f ca="1">NOW()</f>
        <v>44638.398094560187</v>
      </c>
      <c r="AE27" s="57" t="s">
        <v>8</v>
      </c>
      <c r="AF27" s="23"/>
      <c r="AG27" s="23"/>
      <c r="AH27" s="44"/>
      <c r="AI27" s="44"/>
      <c r="AJ27" s="23"/>
      <c r="AK27" s="23"/>
      <c r="AL27" s="27" t="s">
        <v>374</v>
      </c>
      <c r="AM27" s="23">
        <f t="shared" si="6"/>
        <v>0</v>
      </c>
      <c r="AN27" s="23"/>
      <c r="AO27" s="23"/>
      <c r="AP27" s="23">
        <f t="shared" si="7"/>
        <v>0</v>
      </c>
      <c r="AQ27" s="643"/>
    </row>
    <row r="28" spans="1:43" ht="15" customHeight="1">
      <c r="A28" s="244" t="s">
        <v>130</v>
      </c>
      <c r="B28" s="863">
        <f>SUM(B18:B27)</f>
        <v>0</v>
      </c>
      <c r="C28" s="864">
        <f>SUM(C18:C27)</f>
        <v>0</v>
      </c>
      <c r="D28" s="307"/>
      <c r="E28" s="676">
        <f t="shared" ref="E28:P28" si="17">SUM(E18:E27)</f>
        <v>0</v>
      </c>
      <c r="F28" s="496">
        <f t="shared" si="17"/>
        <v>0</v>
      </c>
      <c r="G28" s="496">
        <f t="shared" si="17"/>
        <v>0</v>
      </c>
      <c r="H28" s="496">
        <f t="shared" si="17"/>
        <v>0</v>
      </c>
      <c r="I28" s="496">
        <f t="shared" si="17"/>
        <v>0</v>
      </c>
      <c r="J28" s="496">
        <f t="shared" si="17"/>
        <v>0</v>
      </c>
      <c r="K28" s="864">
        <f t="shared" si="17"/>
        <v>0</v>
      </c>
      <c r="L28" s="864">
        <f t="shared" si="17"/>
        <v>0</v>
      </c>
      <c r="M28" s="864">
        <f t="shared" si="17"/>
        <v>0</v>
      </c>
      <c r="N28" s="496">
        <f t="shared" si="17"/>
        <v>0</v>
      </c>
      <c r="O28" s="496">
        <f t="shared" si="17"/>
        <v>0</v>
      </c>
      <c r="P28" s="496">
        <f t="shared" si="17"/>
        <v>0</v>
      </c>
      <c r="Q28" s="387"/>
      <c r="R28" s="245"/>
      <c r="S28" s="245"/>
      <c r="T28" s="65"/>
      <c r="U28" s="23"/>
      <c r="V28" s="10" t="s">
        <v>8</v>
      </c>
      <c r="W28" s="10"/>
      <c r="X28" s="10"/>
      <c r="Y28" s="10"/>
      <c r="Z28" s="20" t="s">
        <v>8</v>
      </c>
      <c r="AA28" s="22"/>
      <c r="AB28" s="10"/>
      <c r="AC28" s="10"/>
      <c r="AD28" s="23"/>
      <c r="AE28" s="23"/>
      <c r="AF28" s="23"/>
      <c r="AG28" s="23"/>
      <c r="AH28" s="44"/>
      <c r="AI28" s="44"/>
      <c r="AJ28" s="23"/>
      <c r="AK28" s="23"/>
      <c r="AL28" s="27" t="s">
        <v>130</v>
      </c>
      <c r="AM28" s="23">
        <f t="shared" si="6"/>
        <v>0</v>
      </c>
      <c r="AN28" s="23"/>
      <c r="AO28" s="23">
        <f>SUM(AO18:AO27)</f>
        <v>0</v>
      </c>
      <c r="AP28" s="23">
        <f t="shared" si="7"/>
        <v>0</v>
      </c>
      <c r="AQ28" s="643" t="str">
        <f t="shared" si="10"/>
        <v xml:space="preserve"> </v>
      </c>
    </row>
    <row r="29" spans="1:43" ht="15" customHeight="1">
      <c r="B29" s="865"/>
      <c r="C29" s="134"/>
      <c r="D29" s="308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23"/>
      <c r="R29" s="23"/>
      <c r="S29" s="23"/>
      <c r="T29" s="23"/>
      <c r="U29" s="23"/>
      <c r="V29" s="23" t="s">
        <v>134</v>
      </c>
      <c r="W29" s="10"/>
      <c r="X29" s="10"/>
      <c r="Y29" s="10"/>
      <c r="Z29" s="20">
        <f>Z23-SUM(Z24:Z28)</f>
        <v>0</v>
      </c>
      <c r="AA29" s="22"/>
      <c r="AB29" s="10"/>
      <c r="AC29" s="10"/>
      <c r="AD29" s="23"/>
      <c r="AE29" s="23"/>
      <c r="AF29" s="23"/>
      <c r="AG29" s="23"/>
      <c r="AH29" s="44"/>
      <c r="AI29" s="44"/>
      <c r="AJ29" s="23"/>
      <c r="AK29" s="23"/>
      <c r="AM29" s="23">
        <f t="shared" si="6"/>
        <v>0</v>
      </c>
      <c r="AN29" s="23"/>
      <c r="AO29" s="23"/>
      <c r="AP29" s="23">
        <f t="shared" si="7"/>
        <v>0</v>
      </c>
      <c r="AQ29" s="643" t="str">
        <f t="shared" si="10"/>
        <v xml:space="preserve"> </v>
      </c>
    </row>
    <row r="30" spans="1:43" ht="15" customHeight="1" thickBot="1">
      <c r="B30" s="134"/>
      <c r="C30" s="134"/>
      <c r="D30" s="308"/>
      <c r="E30" s="134"/>
      <c r="F30" s="134"/>
      <c r="G30" s="134"/>
      <c r="H30" s="134"/>
      <c r="I30" s="134"/>
      <c r="J30" s="134"/>
      <c r="K30" s="134"/>
      <c r="L30" s="134"/>
      <c r="M30" s="869"/>
      <c r="N30" s="134"/>
      <c r="O30" s="134"/>
      <c r="P30" s="134"/>
      <c r="U30" s="23"/>
      <c r="V30" s="23"/>
      <c r="W30" s="10"/>
      <c r="X30" s="10"/>
      <c r="Y30" s="10"/>
      <c r="Z30" s="20" t="s">
        <v>8</v>
      </c>
      <c r="AA30" s="22"/>
      <c r="AB30" s="10"/>
      <c r="AC30" s="10"/>
      <c r="AD30" s="57"/>
      <c r="AE30" s="23"/>
      <c r="AF30" s="44"/>
      <c r="AG30" s="44"/>
      <c r="AH30" s="44"/>
      <c r="AI30" s="44"/>
      <c r="AJ30" s="23"/>
      <c r="AK30" s="23"/>
      <c r="AM30" s="23">
        <f t="shared" si="6"/>
        <v>0</v>
      </c>
      <c r="AN30" s="23"/>
      <c r="AO30" s="23"/>
      <c r="AP30" s="23">
        <f t="shared" si="7"/>
        <v>0</v>
      </c>
      <c r="AQ30" s="643" t="str">
        <f t="shared" si="10"/>
        <v xml:space="preserve"> </v>
      </c>
    </row>
    <row r="31" spans="1:43" ht="15" customHeight="1">
      <c r="A31" s="27" t="s">
        <v>133</v>
      </c>
      <c r="B31" s="861"/>
      <c r="C31" s="492"/>
      <c r="D31" s="311">
        <f t="shared" ref="D31:D55" si="18">IF(B31=0,0,ROUND(C31/B31,2))</f>
        <v>0</v>
      </c>
      <c r="E31" s="510"/>
      <c r="F31" s="861"/>
      <c r="G31" s="492"/>
      <c r="H31" s="492"/>
      <c r="I31" s="513">
        <f t="shared" ref="I31:I55" si="19">C31-E31-F31-G31-H31</f>
        <v>0</v>
      </c>
      <c r="J31" s="492"/>
      <c r="K31" s="492"/>
      <c r="L31" s="492"/>
      <c r="M31" s="867">
        <f t="shared" ref="M31:M55" si="20">I31-J31-L31-K31</f>
        <v>0</v>
      </c>
      <c r="N31" s="503"/>
      <c r="O31" s="506"/>
      <c r="P31" s="507"/>
      <c r="Q31" s="472">
        <f t="shared" ref="Q31:Q55" si="21">IF(P31=0,0,ROUND(P31/O31,2))</f>
        <v>0</v>
      </c>
      <c r="R31" s="415">
        <f t="shared" ref="R31:R55" si="22">IF(AND(O31=0,D31&gt;0),D31,IF(AND(O31=0,D31=0),0,IF(AND(O31&gt;0,D31=0),ROUND(-P31/O31,2),D31-ROUND(P31/O31,2))))</f>
        <v>0</v>
      </c>
      <c r="S31" s="464">
        <f t="shared" ref="S31:S55" si="23">IF(AND(D31=0,R31=0),0,IF(D31=0,-1,IF(P31=0,1,ROUND(R31/(P31/O31),2))))</f>
        <v>0</v>
      </c>
      <c r="T31" s="246"/>
      <c r="U31" s="23"/>
      <c r="V31" s="23" t="s">
        <v>136</v>
      </c>
      <c r="W31" s="10"/>
      <c r="X31" s="10"/>
      <c r="Y31" s="10"/>
      <c r="Z31" s="20">
        <f>J59</f>
        <v>0</v>
      </c>
      <c r="AA31" s="22"/>
      <c r="AB31" s="10"/>
      <c r="AC31" s="10"/>
      <c r="AD31" s="57"/>
      <c r="AE31" s="23"/>
      <c r="AF31" s="44"/>
      <c r="AG31" s="44"/>
      <c r="AH31" s="44"/>
      <c r="AI31" s="44"/>
      <c r="AJ31" s="23"/>
      <c r="AK31" s="23"/>
      <c r="AL31" s="27" t="s">
        <v>133</v>
      </c>
      <c r="AM31" s="23">
        <f t="shared" si="6"/>
        <v>0</v>
      </c>
      <c r="AN31" s="23"/>
      <c r="AO31" s="23"/>
      <c r="AP31" s="23">
        <f t="shared" si="7"/>
        <v>0</v>
      </c>
      <c r="AQ31" s="643" t="str">
        <f t="shared" si="10"/>
        <v xml:space="preserve"> </v>
      </c>
    </row>
    <row r="32" spans="1:43" ht="15" customHeight="1">
      <c r="A32" s="27" t="s">
        <v>122</v>
      </c>
      <c r="B32" s="861"/>
      <c r="C32" s="492"/>
      <c r="D32" s="311">
        <f t="shared" si="18"/>
        <v>0</v>
      </c>
      <c r="E32" s="510"/>
      <c r="F32" s="492"/>
      <c r="G32" s="492"/>
      <c r="H32" s="492"/>
      <c r="I32" s="513">
        <f t="shared" si="19"/>
        <v>0</v>
      </c>
      <c r="J32" s="492"/>
      <c r="K32" s="492"/>
      <c r="L32" s="492"/>
      <c r="M32" s="867">
        <f t="shared" si="20"/>
        <v>0</v>
      </c>
      <c r="N32" s="516"/>
      <c r="O32" s="502"/>
      <c r="P32" s="503"/>
      <c r="Q32" s="473">
        <f t="shared" si="21"/>
        <v>0</v>
      </c>
      <c r="R32" s="418">
        <f t="shared" si="22"/>
        <v>0</v>
      </c>
      <c r="S32" s="465">
        <f t="shared" si="23"/>
        <v>0</v>
      </c>
      <c r="T32" s="246"/>
      <c r="U32" s="23"/>
      <c r="V32" s="10"/>
      <c r="W32" s="10"/>
      <c r="X32" s="10"/>
      <c r="Y32" s="10"/>
      <c r="Z32" s="59"/>
      <c r="AA32" s="22"/>
      <c r="AB32" s="10"/>
      <c r="AC32" s="10"/>
      <c r="AD32" s="57"/>
      <c r="AE32" s="56"/>
      <c r="AF32" s="23"/>
      <c r="AG32" s="23"/>
      <c r="AH32" s="44"/>
      <c r="AI32" s="44"/>
      <c r="AJ32" s="23"/>
      <c r="AK32" s="23"/>
      <c r="AL32" s="27" t="s">
        <v>122</v>
      </c>
      <c r="AM32" s="23">
        <f t="shared" ref="AM32" si="24">+C32</f>
        <v>0</v>
      </c>
      <c r="AN32" s="23"/>
      <c r="AO32" s="23"/>
      <c r="AP32" s="23">
        <f t="shared" ref="AP32" si="25">+AM32-AO32</f>
        <v>0</v>
      </c>
      <c r="AQ32" s="643"/>
    </row>
    <row r="33" spans="1:43" ht="15" customHeight="1">
      <c r="A33" s="27" t="s">
        <v>135</v>
      </c>
      <c r="B33" s="861"/>
      <c r="C33" s="492"/>
      <c r="D33" s="311">
        <f t="shared" si="18"/>
        <v>0</v>
      </c>
      <c r="E33" s="510"/>
      <c r="F33" s="492"/>
      <c r="G33" s="492"/>
      <c r="H33" s="492"/>
      <c r="I33" s="513">
        <f t="shared" si="19"/>
        <v>0</v>
      </c>
      <c r="J33" s="492"/>
      <c r="K33" s="492"/>
      <c r="L33" s="492"/>
      <c r="M33" s="867">
        <f t="shared" si="20"/>
        <v>0</v>
      </c>
      <c r="N33" s="503"/>
      <c r="O33" s="502"/>
      <c r="P33" s="503"/>
      <c r="Q33" s="473">
        <f t="shared" si="21"/>
        <v>0</v>
      </c>
      <c r="R33" s="556">
        <f t="shared" si="22"/>
        <v>0</v>
      </c>
      <c r="S33" s="465">
        <f t="shared" si="23"/>
        <v>0</v>
      </c>
      <c r="T33" s="246"/>
      <c r="U33" s="23"/>
      <c r="V33" s="23"/>
      <c r="W33" s="23"/>
      <c r="X33" s="23"/>
      <c r="Y33" s="23"/>
      <c r="Z33" s="66"/>
      <c r="AA33" s="22"/>
      <c r="AB33" s="10"/>
      <c r="AC33" s="10"/>
      <c r="AD33" s="57"/>
      <c r="AE33" s="23"/>
      <c r="AF33" s="23"/>
      <c r="AG33" s="44"/>
      <c r="AH33" s="44"/>
      <c r="AI33" s="44"/>
      <c r="AJ33" s="23"/>
      <c r="AK33" s="23"/>
      <c r="AL33" s="27" t="s">
        <v>135</v>
      </c>
      <c r="AM33" s="23">
        <f t="shared" si="6"/>
        <v>0</v>
      </c>
      <c r="AN33" s="23"/>
      <c r="AO33" s="23"/>
      <c r="AP33" s="23">
        <f t="shared" si="7"/>
        <v>0</v>
      </c>
      <c r="AQ33" s="643" t="str">
        <f t="shared" si="10"/>
        <v xml:space="preserve"> </v>
      </c>
    </row>
    <row r="34" spans="1:43" ht="15" customHeight="1">
      <c r="A34" s="27" t="s">
        <v>137</v>
      </c>
      <c r="B34" s="861"/>
      <c r="C34" s="492"/>
      <c r="D34" s="311">
        <f t="shared" si="18"/>
        <v>0</v>
      </c>
      <c r="E34" s="510"/>
      <c r="F34" s="492"/>
      <c r="G34" s="492"/>
      <c r="H34" s="492"/>
      <c r="I34" s="513">
        <f t="shared" si="19"/>
        <v>0</v>
      </c>
      <c r="J34" s="492"/>
      <c r="K34" s="492"/>
      <c r="L34" s="492"/>
      <c r="M34" s="867">
        <f t="shared" si="20"/>
        <v>0</v>
      </c>
      <c r="N34" s="503"/>
      <c r="O34" s="502"/>
      <c r="P34" s="503"/>
      <c r="Q34" s="473">
        <f t="shared" si="21"/>
        <v>0</v>
      </c>
      <c r="R34" s="418">
        <f t="shared" si="22"/>
        <v>0</v>
      </c>
      <c r="S34" s="465">
        <f t="shared" si="23"/>
        <v>0</v>
      </c>
      <c r="T34" s="246"/>
      <c r="U34" s="23"/>
      <c r="V34" s="23" t="s">
        <v>139</v>
      </c>
      <c r="W34" s="23"/>
      <c r="X34" s="23"/>
      <c r="Y34" s="23"/>
      <c r="Z34" s="66">
        <f>SUM(Z29-Z31)</f>
        <v>0</v>
      </c>
      <c r="AA34" s="22"/>
      <c r="AB34" s="10"/>
      <c r="AC34" s="10"/>
      <c r="AD34" s="57"/>
      <c r="AE34" s="23"/>
      <c r="AF34" s="23"/>
      <c r="AG34" s="44"/>
      <c r="AH34" s="44"/>
      <c r="AI34" s="44"/>
      <c r="AJ34" s="23"/>
      <c r="AK34" s="23"/>
      <c r="AL34" s="27" t="s">
        <v>137</v>
      </c>
      <c r="AM34" s="23">
        <f t="shared" si="6"/>
        <v>0</v>
      </c>
      <c r="AN34" s="23"/>
      <c r="AO34" s="23"/>
      <c r="AP34" s="23">
        <f t="shared" si="7"/>
        <v>0</v>
      </c>
      <c r="AQ34" s="643" t="str">
        <f t="shared" si="10"/>
        <v xml:space="preserve"> </v>
      </c>
    </row>
    <row r="35" spans="1:43" ht="15" customHeight="1">
      <c r="A35" s="27" t="s">
        <v>138</v>
      </c>
      <c r="B35" s="861"/>
      <c r="C35" s="492"/>
      <c r="D35" s="311">
        <f t="shared" si="18"/>
        <v>0</v>
      </c>
      <c r="E35" s="510"/>
      <c r="F35" s="492"/>
      <c r="G35" s="492"/>
      <c r="H35" s="492"/>
      <c r="I35" s="513">
        <f t="shared" si="19"/>
        <v>0</v>
      </c>
      <c r="J35" s="492"/>
      <c r="K35" s="492"/>
      <c r="L35" s="492"/>
      <c r="M35" s="867">
        <f t="shared" si="20"/>
        <v>0</v>
      </c>
      <c r="N35" s="503"/>
      <c r="O35" s="502"/>
      <c r="P35" s="503"/>
      <c r="Q35" s="473">
        <f t="shared" si="21"/>
        <v>0</v>
      </c>
      <c r="R35" s="418">
        <f t="shared" si="22"/>
        <v>0</v>
      </c>
      <c r="S35" s="465">
        <f t="shared" si="23"/>
        <v>0</v>
      </c>
      <c r="T35" s="246"/>
      <c r="U35" s="23"/>
      <c r="V35" s="23"/>
      <c r="W35" s="23"/>
      <c r="X35" s="23"/>
      <c r="Y35" s="23"/>
      <c r="Z35" s="66"/>
      <c r="AA35" s="22"/>
      <c r="AB35" s="10"/>
      <c r="AC35" s="10"/>
      <c r="AD35" s="57"/>
      <c r="AE35" s="23"/>
      <c r="AF35" s="23"/>
      <c r="AG35" s="44"/>
      <c r="AH35" s="44"/>
      <c r="AI35" s="44"/>
      <c r="AJ35" s="23"/>
      <c r="AK35" s="23"/>
      <c r="AL35" s="27" t="s">
        <v>138</v>
      </c>
      <c r="AM35" s="23">
        <f t="shared" si="6"/>
        <v>0</v>
      </c>
      <c r="AN35" s="23"/>
      <c r="AO35" s="23"/>
      <c r="AP35" s="23">
        <f t="shared" si="7"/>
        <v>0</v>
      </c>
      <c r="AQ35" s="643" t="str">
        <f t="shared" si="10"/>
        <v xml:space="preserve"> </v>
      </c>
    </row>
    <row r="36" spans="1:43" ht="15" customHeight="1">
      <c r="A36" s="27" t="s">
        <v>140</v>
      </c>
      <c r="B36" s="861"/>
      <c r="C36" s="492"/>
      <c r="D36" s="311">
        <f t="shared" si="18"/>
        <v>0</v>
      </c>
      <c r="E36" s="510"/>
      <c r="F36" s="492"/>
      <c r="G36" s="492"/>
      <c r="H36" s="492"/>
      <c r="I36" s="513">
        <f t="shared" si="19"/>
        <v>0</v>
      </c>
      <c r="J36" s="492"/>
      <c r="K36" s="492"/>
      <c r="L36" s="492"/>
      <c r="M36" s="867">
        <f t="shared" si="20"/>
        <v>0</v>
      </c>
      <c r="N36" s="503"/>
      <c r="O36" s="502"/>
      <c r="P36" s="503"/>
      <c r="Q36" s="473">
        <f t="shared" si="21"/>
        <v>0</v>
      </c>
      <c r="R36" s="418">
        <f t="shared" si="22"/>
        <v>0</v>
      </c>
      <c r="S36" s="465">
        <f t="shared" si="23"/>
        <v>0</v>
      </c>
      <c r="T36" s="246"/>
      <c r="U36" s="23"/>
      <c r="V36" s="10"/>
      <c r="W36" s="10"/>
      <c r="X36" s="10"/>
      <c r="Y36" s="10"/>
      <c r="Z36" s="20"/>
      <c r="AA36" s="22"/>
      <c r="AB36" s="10"/>
      <c r="AC36" s="10"/>
      <c r="AD36" s="57"/>
      <c r="AE36" s="23"/>
      <c r="AF36" s="23"/>
      <c r="AG36" s="44"/>
      <c r="AH36" s="44"/>
      <c r="AI36" s="44"/>
      <c r="AJ36" s="23"/>
      <c r="AK36" s="23"/>
      <c r="AL36" s="27" t="s">
        <v>140</v>
      </c>
      <c r="AM36" s="23">
        <f t="shared" si="6"/>
        <v>0</v>
      </c>
      <c r="AN36" s="23"/>
      <c r="AO36" s="23"/>
      <c r="AP36" s="23">
        <f t="shared" si="7"/>
        <v>0</v>
      </c>
      <c r="AQ36" s="643" t="str">
        <f t="shared" si="10"/>
        <v xml:space="preserve"> </v>
      </c>
    </row>
    <row r="37" spans="1:43" ht="15" customHeight="1">
      <c r="A37" s="27" t="s">
        <v>141</v>
      </c>
      <c r="B37" s="861"/>
      <c r="C37" s="492"/>
      <c r="D37" s="311">
        <f t="shared" si="18"/>
        <v>0</v>
      </c>
      <c r="E37" s="510"/>
      <c r="F37" s="492"/>
      <c r="G37" s="492"/>
      <c r="H37" s="492"/>
      <c r="I37" s="513">
        <f t="shared" si="19"/>
        <v>0</v>
      </c>
      <c r="J37" s="492"/>
      <c r="K37" s="492"/>
      <c r="L37" s="492"/>
      <c r="M37" s="867">
        <f t="shared" si="20"/>
        <v>0</v>
      </c>
      <c r="N37" s="503"/>
      <c r="O37" s="502"/>
      <c r="P37" s="503"/>
      <c r="Q37" s="473">
        <f t="shared" si="21"/>
        <v>0</v>
      </c>
      <c r="R37" s="418">
        <f t="shared" si="22"/>
        <v>0</v>
      </c>
      <c r="S37" s="465">
        <f t="shared" si="23"/>
        <v>0</v>
      </c>
      <c r="T37" s="246"/>
      <c r="U37" s="23"/>
      <c r="AB37" s="10"/>
      <c r="AC37" s="10"/>
      <c r="AD37" s="23"/>
      <c r="AE37" s="23"/>
      <c r="AF37" s="23"/>
      <c r="AG37" s="44"/>
      <c r="AH37" s="44"/>
      <c r="AI37" s="44"/>
      <c r="AJ37" s="23"/>
      <c r="AK37" s="23"/>
      <c r="AL37" s="27" t="s">
        <v>141</v>
      </c>
      <c r="AM37" s="23">
        <f t="shared" si="6"/>
        <v>0</v>
      </c>
      <c r="AN37" s="23"/>
      <c r="AO37" s="23"/>
      <c r="AP37" s="23">
        <f t="shared" si="7"/>
        <v>0</v>
      </c>
      <c r="AQ37" s="643" t="str">
        <f t="shared" si="10"/>
        <v xml:space="preserve"> </v>
      </c>
    </row>
    <row r="38" spans="1:43" ht="15" customHeight="1">
      <c r="A38" s="27" t="s">
        <v>142</v>
      </c>
      <c r="B38" s="861"/>
      <c r="C38" s="492"/>
      <c r="D38" s="311">
        <f t="shared" si="18"/>
        <v>0</v>
      </c>
      <c r="E38" s="510"/>
      <c r="F38" s="492"/>
      <c r="G38" s="492"/>
      <c r="H38" s="492"/>
      <c r="I38" s="513">
        <f t="shared" si="19"/>
        <v>0</v>
      </c>
      <c r="J38" s="492"/>
      <c r="K38" s="492"/>
      <c r="L38" s="492"/>
      <c r="M38" s="867">
        <f t="shared" si="20"/>
        <v>0</v>
      </c>
      <c r="N38" s="503"/>
      <c r="O38" s="502"/>
      <c r="P38" s="503"/>
      <c r="Q38" s="473">
        <f t="shared" si="21"/>
        <v>0</v>
      </c>
      <c r="R38" s="418">
        <f t="shared" si="22"/>
        <v>0</v>
      </c>
      <c r="S38" s="465">
        <f t="shared" si="23"/>
        <v>0</v>
      </c>
      <c r="T38" s="246"/>
      <c r="U38" s="23"/>
      <c r="V38" s="27" t="s">
        <v>466</v>
      </c>
      <c r="Z38" s="20">
        <f>SUM(Z34-Z36)</f>
        <v>0</v>
      </c>
      <c r="AB38" s="10"/>
      <c r="AC38" s="10"/>
      <c r="AD38" s="23"/>
      <c r="AE38" s="23"/>
      <c r="AF38" s="23"/>
      <c r="AG38" s="44"/>
      <c r="AH38" s="44"/>
      <c r="AI38" s="44"/>
      <c r="AJ38" s="23"/>
      <c r="AK38" s="23"/>
      <c r="AL38" s="27" t="s">
        <v>142</v>
      </c>
      <c r="AM38" s="23">
        <f t="shared" si="6"/>
        <v>0</v>
      </c>
      <c r="AN38" s="23"/>
      <c r="AO38" s="23"/>
      <c r="AP38" s="23">
        <f t="shared" si="7"/>
        <v>0</v>
      </c>
      <c r="AQ38" s="643" t="str">
        <f t="shared" si="10"/>
        <v xml:space="preserve"> </v>
      </c>
    </row>
    <row r="39" spans="1:43" ht="15" customHeight="1">
      <c r="A39" s="27" t="s">
        <v>143</v>
      </c>
      <c r="B39" s="861"/>
      <c r="C39" s="492"/>
      <c r="D39" s="311">
        <f t="shared" si="18"/>
        <v>0</v>
      </c>
      <c r="E39" s="510"/>
      <c r="F39" s="492"/>
      <c r="G39" s="492"/>
      <c r="H39" s="492"/>
      <c r="I39" s="513">
        <f t="shared" si="19"/>
        <v>0</v>
      </c>
      <c r="J39" s="492"/>
      <c r="K39" s="492"/>
      <c r="L39" s="492"/>
      <c r="M39" s="867">
        <f t="shared" si="20"/>
        <v>0</v>
      </c>
      <c r="N39" s="503"/>
      <c r="O39" s="502"/>
      <c r="P39" s="503"/>
      <c r="Q39" s="473">
        <f t="shared" si="21"/>
        <v>0</v>
      </c>
      <c r="R39" s="418">
        <f t="shared" si="22"/>
        <v>0</v>
      </c>
      <c r="S39" s="465">
        <f t="shared" si="23"/>
        <v>0</v>
      </c>
      <c r="T39" s="246"/>
      <c r="U39" s="23"/>
      <c r="AB39" s="10"/>
      <c r="AC39" s="10"/>
      <c r="AD39" s="23"/>
      <c r="AE39" s="23"/>
      <c r="AF39" s="23"/>
      <c r="AG39" s="44"/>
      <c r="AH39" s="44"/>
      <c r="AI39" s="44"/>
      <c r="AJ39" s="23"/>
      <c r="AK39" s="23"/>
      <c r="AL39" s="27" t="s">
        <v>143</v>
      </c>
      <c r="AM39" s="23">
        <f t="shared" si="6"/>
        <v>0</v>
      </c>
      <c r="AN39" s="23"/>
      <c r="AO39" s="23"/>
      <c r="AP39" s="23">
        <f t="shared" si="7"/>
        <v>0</v>
      </c>
      <c r="AQ39" s="643" t="str">
        <f t="shared" si="10"/>
        <v xml:space="preserve"> </v>
      </c>
    </row>
    <row r="40" spans="1:43" ht="15" customHeight="1">
      <c r="A40" s="27" t="s">
        <v>144</v>
      </c>
      <c r="B40" s="861"/>
      <c r="C40" s="492"/>
      <c r="D40" s="311">
        <f t="shared" si="18"/>
        <v>0</v>
      </c>
      <c r="E40" s="510"/>
      <c r="F40" s="492"/>
      <c r="G40" s="492"/>
      <c r="H40" s="492"/>
      <c r="I40" s="513">
        <f t="shared" si="19"/>
        <v>0</v>
      </c>
      <c r="J40" s="492"/>
      <c r="K40" s="492"/>
      <c r="L40" s="492"/>
      <c r="M40" s="867">
        <f t="shared" si="20"/>
        <v>0</v>
      </c>
      <c r="N40" s="503"/>
      <c r="O40" s="502"/>
      <c r="P40" s="503"/>
      <c r="Q40" s="473">
        <f t="shared" si="21"/>
        <v>0</v>
      </c>
      <c r="R40" s="418">
        <f t="shared" si="22"/>
        <v>0</v>
      </c>
      <c r="S40" s="465">
        <f t="shared" si="23"/>
        <v>0</v>
      </c>
      <c r="T40" s="246"/>
      <c r="U40" s="23"/>
      <c r="V40" s="10" t="s">
        <v>467</v>
      </c>
      <c r="Z40" s="20">
        <f>+K59+L59</f>
        <v>0</v>
      </c>
      <c r="AB40" s="10"/>
      <c r="AC40" s="10"/>
      <c r="AD40" s="23"/>
      <c r="AE40" s="23"/>
      <c r="AF40" s="23"/>
      <c r="AG40" s="44"/>
      <c r="AH40" s="44"/>
      <c r="AI40" s="44"/>
      <c r="AJ40" s="23"/>
      <c r="AK40" s="23"/>
      <c r="AL40" s="27" t="s">
        <v>144</v>
      </c>
      <c r="AM40" s="23">
        <f t="shared" si="6"/>
        <v>0</v>
      </c>
      <c r="AN40" s="23"/>
      <c r="AO40" s="23"/>
      <c r="AP40" s="23">
        <f t="shared" si="7"/>
        <v>0</v>
      </c>
      <c r="AQ40" s="643" t="str">
        <f t="shared" si="10"/>
        <v xml:space="preserve"> </v>
      </c>
    </row>
    <row r="41" spans="1:43" ht="15" customHeight="1">
      <c r="A41" s="27" t="s">
        <v>145</v>
      </c>
      <c r="B41" s="861"/>
      <c r="C41" s="492"/>
      <c r="D41" s="311">
        <f t="shared" si="18"/>
        <v>0</v>
      </c>
      <c r="E41" s="510"/>
      <c r="F41" s="492"/>
      <c r="G41" s="492"/>
      <c r="H41" s="492"/>
      <c r="I41" s="513">
        <f t="shared" si="19"/>
        <v>0</v>
      </c>
      <c r="J41" s="492"/>
      <c r="K41" s="492"/>
      <c r="L41" s="492"/>
      <c r="M41" s="867">
        <f t="shared" si="20"/>
        <v>0</v>
      </c>
      <c r="N41" s="503"/>
      <c r="O41" s="502"/>
      <c r="P41" s="503"/>
      <c r="Q41" s="473">
        <f t="shared" si="21"/>
        <v>0</v>
      </c>
      <c r="R41" s="418">
        <f t="shared" si="22"/>
        <v>0</v>
      </c>
      <c r="S41" s="465">
        <f t="shared" si="23"/>
        <v>0</v>
      </c>
      <c r="T41" s="246"/>
      <c r="U41" s="23"/>
      <c r="W41" s="10"/>
      <c r="X41" s="10"/>
      <c r="Y41" s="10"/>
      <c r="AA41" s="22"/>
      <c r="AB41" s="10"/>
      <c r="AC41" s="10"/>
      <c r="AD41" s="23"/>
      <c r="AE41" s="23"/>
      <c r="AF41" s="23"/>
      <c r="AG41" s="44"/>
      <c r="AH41" s="44"/>
      <c r="AI41" s="44"/>
      <c r="AJ41" s="23"/>
      <c r="AK41" s="23"/>
      <c r="AL41" s="27" t="s">
        <v>145</v>
      </c>
      <c r="AM41" s="23">
        <f t="shared" si="6"/>
        <v>0</v>
      </c>
      <c r="AN41" s="23"/>
      <c r="AO41" s="23"/>
      <c r="AP41" s="23">
        <f t="shared" si="7"/>
        <v>0</v>
      </c>
      <c r="AQ41" s="643" t="str">
        <f t="shared" si="10"/>
        <v xml:space="preserve"> </v>
      </c>
    </row>
    <row r="42" spans="1:43" ht="15" customHeight="1">
      <c r="A42" s="27" t="s">
        <v>146</v>
      </c>
      <c r="B42" s="861"/>
      <c r="C42" s="492"/>
      <c r="D42" s="311">
        <f t="shared" si="18"/>
        <v>0</v>
      </c>
      <c r="E42" s="510"/>
      <c r="F42" s="492"/>
      <c r="G42" s="492"/>
      <c r="H42" s="492"/>
      <c r="I42" s="513">
        <f t="shared" si="19"/>
        <v>0</v>
      </c>
      <c r="J42" s="492"/>
      <c r="K42" s="492"/>
      <c r="L42" s="492"/>
      <c r="M42" s="867">
        <f t="shared" si="20"/>
        <v>0</v>
      </c>
      <c r="N42" s="503"/>
      <c r="O42" s="502"/>
      <c r="P42" s="503"/>
      <c r="Q42" s="473">
        <f t="shared" si="21"/>
        <v>0</v>
      </c>
      <c r="R42" s="418">
        <f t="shared" si="22"/>
        <v>0</v>
      </c>
      <c r="S42" s="465">
        <f t="shared" si="23"/>
        <v>0</v>
      </c>
      <c r="T42" s="246"/>
      <c r="U42" s="23"/>
      <c r="V42" s="10"/>
      <c r="W42" s="10"/>
      <c r="X42" s="10"/>
      <c r="Y42" s="10"/>
      <c r="Z42" s="20"/>
      <c r="AA42" s="22"/>
      <c r="AB42" s="10"/>
      <c r="AC42" s="10"/>
      <c r="AD42" s="23"/>
      <c r="AE42" s="23"/>
      <c r="AF42" s="23"/>
      <c r="AG42" s="44"/>
      <c r="AH42" s="44"/>
      <c r="AI42" s="44"/>
      <c r="AJ42" s="23"/>
      <c r="AK42" s="23"/>
      <c r="AL42" s="27" t="s">
        <v>146</v>
      </c>
      <c r="AM42" s="23">
        <f t="shared" si="6"/>
        <v>0</v>
      </c>
      <c r="AN42" s="23"/>
      <c r="AO42" s="23"/>
      <c r="AP42" s="23">
        <f t="shared" si="7"/>
        <v>0</v>
      </c>
      <c r="AQ42" s="643" t="str">
        <f t="shared" si="10"/>
        <v xml:space="preserve"> </v>
      </c>
    </row>
    <row r="43" spans="1:43" ht="15" customHeight="1">
      <c r="A43" s="27" t="s">
        <v>147</v>
      </c>
      <c r="B43" s="861"/>
      <c r="C43" s="492"/>
      <c r="D43" s="311">
        <f t="shared" si="18"/>
        <v>0</v>
      </c>
      <c r="E43" s="510"/>
      <c r="F43" s="492"/>
      <c r="G43" s="492"/>
      <c r="H43" s="492"/>
      <c r="I43" s="513">
        <f t="shared" si="19"/>
        <v>0</v>
      </c>
      <c r="J43" s="492"/>
      <c r="K43" s="492"/>
      <c r="L43" s="492"/>
      <c r="M43" s="867">
        <f t="shared" si="20"/>
        <v>0</v>
      </c>
      <c r="N43" s="503"/>
      <c r="O43" s="502"/>
      <c r="P43" s="503"/>
      <c r="Q43" s="473">
        <f t="shared" si="21"/>
        <v>0</v>
      </c>
      <c r="R43" s="418">
        <f t="shared" si="22"/>
        <v>0</v>
      </c>
      <c r="S43" s="465">
        <f t="shared" si="23"/>
        <v>0</v>
      </c>
      <c r="T43" s="246"/>
      <c r="U43" s="23"/>
      <c r="V43" s="10" t="s">
        <v>8</v>
      </c>
      <c r="W43" s="10"/>
      <c r="X43" s="10"/>
      <c r="Y43" s="10"/>
      <c r="Z43" s="59" t="s">
        <v>8</v>
      </c>
      <c r="AA43" s="22"/>
      <c r="AB43" s="10"/>
      <c r="AC43" s="10"/>
      <c r="AD43" s="23"/>
      <c r="AE43" s="23"/>
      <c r="AF43" s="23"/>
      <c r="AG43" s="44"/>
      <c r="AH43" s="44"/>
      <c r="AI43" s="44"/>
      <c r="AJ43" s="23"/>
      <c r="AK43" s="23"/>
      <c r="AL43" s="27" t="s">
        <v>147</v>
      </c>
      <c r="AM43" s="23">
        <f t="shared" si="6"/>
        <v>0</v>
      </c>
      <c r="AN43" s="23"/>
      <c r="AO43" s="23"/>
      <c r="AP43" s="23">
        <f t="shared" si="7"/>
        <v>0</v>
      </c>
      <c r="AQ43" s="643" t="str">
        <f t="shared" si="10"/>
        <v xml:space="preserve"> </v>
      </c>
    </row>
    <row r="44" spans="1:43" ht="15" customHeight="1">
      <c r="A44" s="27" t="s">
        <v>149</v>
      </c>
      <c r="B44" s="861"/>
      <c r="C44" s="492"/>
      <c r="D44" s="311">
        <f t="shared" si="18"/>
        <v>0</v>
      </c>
      <c r="E44" s="510"/>
      <c r="F44" s="492"/>
      <c r="G44" s="492"/>
      <c r="H44" s="492"/>
      <c r="I44" s="513">
        <f t="shared" si="19"/>
        <v>0</v>
      </c>
      <c r="J44" s="492"/>
      <c r="K44" s="492"/>
      <c r="L44" s="492"/>
      <c r="M44" s="867">
        <f t="shared" si="20"/>
        <v>0</v>
      </c>
      <c r="N44" s="503"/>
      <c r="O44" s="502"/>
      <c r="P44" s="503"/>
      <c r="Q44" s="473">
        <f t="shared" si="21"/>
        <v>0</v>
      </c>
      <c r="R44" s="418">
        <f t="shared" si="22"/>
        <v>0</v>
      </c>
      <c r="S44" s="465">
        <f t="shared" si="23"/>
        <v>0</v>
      </c>
      <c r="T44" s="246"/>
      <c r="U44" s="23"/>
      <c r="V44" s="10" t="s">
        <v>468</v>
      </c>
      <c r="W44" s="10"/>
      <c r="X44" s="10"/>
      <c r="Y44" s="10"/>
      <c r="Z44" s="59">
        <f>Z38-SUM(Z40:Z42)</f>
        <v>0</v>
      </c>
      <c r="AA44" s="22"/>
      <c r="AB44" s="10"/>
      <c r="AC44" s="10"/>
      <c r="AD44" s="23"/>
      <c r="AE44" s="23"/>
      <c r="AF44" s="23"/>
      <c r="AG44" s="44"/>
      <c r="AH44" s="44"/>
      <c r="AI44" s="44"/>
      <c r="AJ44" s="23"/>
      <c r="AK44" s="23"/>
      <c r="AL44" s="27" t="s">
        <v>149</v>
      </c>
      <c r="AM44" s="23">
        <f t="shared" si="6"/>
        <v>0</v>
      </c>
      <c r="AN44" s="23"/>
      <c r="AO44" s="23"/>
      <c r="AP44" s="23">
        <f t="shared" si="7"/>
        <v>0</v>
      </c>
      <c r="AQ44" s="643" t="str">
        <f t="shared" si="10"/>
        <v xml:space="preserve"> </v>
      </c>
    </row>
    <row r="45" spans="1:43" ht="15" customHeight="1">
      <c r="A45" s="27" t="s">
        <v>152</v>
      </c>
      <c r="B45" s="861"/>
      <c r="C45" s="492"/>
      <c r="D45" s="311">
        <f t="shared" si="18"/>
        <v>0</v>
      </c>
      <c r="E45" s="510"/>
      <c r="F45" s="492"/>
      <c r="G45" s="492"/>
      <c r="H45" s="492"/>
      <c r="I45" s="513">
        <f t="shared" si="19"/>
        <v>0</v>
      </c>
      <c r="J45" s="492"/>
      <c r="K45" s="492"/>
      <c r="L45" s="492"/>
      <c r="M45" s="867">
        <f t="shared" si="20"/>
        <v>0</v>
      </c>
      <c r="N45" s="503"/>
      <c r="O45" s="502"/>
      <c r="P45" s="503"/>
      <c r="Q45" s="473">
        <f t="shared" si="21"/>
        <v>0</v>
      </c>
      <c r="R45" s="418">
        <f t="shared" si="22"/>
        <v>0</v>
      </c>
      <c r="S45" s="465">
        <f t="shared" si="23"/>
        <v>0</v>
      </c>
      <c r="T45" s="246"/>
      <c r="U45" s="23"/>
      <c r="V45" s="10"/>
      <c r="W45" s="10"/>
      <c r="X45" s="10"/>
      <c r="Y45" s="10"/>
      <c r="Z45" s="59"/>
      <c r="AA45" s="59"/>
      <c r="AB45" s="23"/>
      <c r="AC45" s="23"/>
      <c r="AD45" s="23"/>
      <c r="AE45" s="23"/>
      <c r="AF45" s="23"/>
      <c r="AG45" s="44"/>
      <c r="AH45" s="44"/>
      <c r="AI45" s="44"/>
      <c r="AJ45" s="23"/>
      <c r="AK45" s="23"/>
      <c r="AL45" s="27" t="s">
        <v>152</v>
      </c>
      <c r="AM45" s="23">
        <f t="shared" si="6"/>
        <v>0</v>
      </c>
      <c r="AN45" s="23"/>
      <c r="AO45" s="23"/>
      <c r="AP45" s="23">
        <f t="shared" si="7"/>
        <v>0</v>
      </c>
      <c r="AQ45" s="643" t="str">
        <f t="shared" si="10"/>
        <v xml:space="preserve"> </v>
      </c>
    </row>
    <row r="46" spans="1:43" ht="15" customHeight="1">
      <c r="A46" s="27" t="s">
        <v>153</v>
      </c>
      <c r="B46" s="861"/>
      <c r="C46" s="492"/>
      <c r="D46" s="311">
        <f t="shared" si="18"/>
        <v>0</v>
      </c>
      <c r="E46" s="510"/>
      <c r="F46" s="492"/>
      <c r="G46" s="492"/>
      <c r="H46" s="492"/>
      <c r="I46" s="513">
        <f t="shared" si="19"/>
        <v>0</v>
      </c>
      <c r="J46" s="492"/>
      <c r="K46" s="492"/>
      <c r="L46" s="492"/>
      <c r="M46" s="867">
        <f t="shared" si="20"/>
        <v>0</v>
      </c>
      <c r="N46" s="503"/>
      <c r="O46" s="502"/>
      <c r="P46" s="503"/>
      <c r="Q46" s="473">
        <f t="shared" si="21"/>
        <v>0</v>
      </c>
      <c r="R46" s="418">
        <f t="shared" si="22"/>
        <v>0</v>
      </c>
      <c r="S46" s="465">
        <f t="shared" si="23"/>
        <v>0</v>
      </c>
      <c r="T46" s="246"/>
      <c r="U46" s="23"/>
      <c r="V46" s="10" t="s">
        <v>469</v>
      </c>
      <c r="W46" s="10"/>
      <c r="X46" s="10"/>
      <c r="Y46" s="10"/>
      <c r="Z46" s="59"/>
      <c r="AA46" s="59"/>
      <c r="AB46" s="23"/>
      <c r="AC46" s="23"/>
      <c r="AD46" s="23"/>
      <c r="AE46" s="23"/>
      <c r="AF46" s="23"/>
      <c r="AG46" s="44"/>
      <c r="AH46" s="44"/>
      <c r="AI46" s="44"/>
      <c r="AJ46" s="23"/>
      <c r="AK46" s="23"/>
      <c r="AL46" s="27" t="s">
        <v>153</v>
      </c>
      <c r="AM46" s="23">
        <f t="shared" si="6"/>
        <v>0</v>
      </c>
      <c r="AN46" s="23"/>
      <c r="AO46" s="23"/>
      <c r="AP46" s="23">
        <f t="shared" si="7"/>
        <v>0</v>
      </c>
      <c r="AQ46" s="643" t="str">
        <f t="shared" si="10"/>
        <v xml:space="preserve"> </v>
      </c>
    </row>
    <row r="47" spans="1:43" ht="15" customHeight="1">
      <c r="A47" s="27" t="s">
        <v>157</v>
      </c>
      <c r="B47" s="861"/>
      <c r="C47" s="492"/>
      <c r="D47" s="311">
        <f t="shared" si="18"/>
        <v>0</v>
      </c>
      <c r="E47" s="510"/>
      <c r="F47" s="492"/>
      <c r="G47" s="492"/>
      <c r="H47" s="492"/>
      <c r="I47" s="513">
        <f t="shared" si="19"/>
        <v>0</v>
      </c>
      <c r="J47" s="492"/>
      <c r="K47" s="492"/>
      <c r="L47" s="492"/>
      <c r="M47" s="867">
        <f t="shared" si="20"/>
        <v>0</v>
      </c>
      <c r="N47" s="503"/>
      <c r="O47" s="502"/>
      <c r="P47" s="503"/>
      <c r="Q47" s="473">
        <f t="shared" si="21"/>
        <v>0</v>
      </c>
      <c r="R47" s="418">
        <f t="shared" si="22"/>
        <v>0</v>
      </c>
      <c r="S47" s="465">
        <f t="shared" si="23"/>
        <v>0</v>
      </c>
      <c r="T47" s="246"/>
      <c r="U47" s="23"/>
      <c r="V47" s="42" t="s">
        <v>148</v>
      </c>
      <c r="W47" s="10"/>
      <c r="X47" s="10"/>
      <c r="Y47" s="702" t="s">
        <v>683</v>
      </c>
      <c r="Z47" s="20">
        <f>+VERMTCH!D76</f>
        <v>0</v>
      </c>
      <c r="AD47" s="23"/>
      <c r="AE47" s="23"/>
      <c r="AF47" s="23"/>
      <c r="AG47" s="44"/>
      <c r="AH47" s="44"/>
      <c r="AI47" s="44"/>
      <c r="AJ47" s="23"/>
      <c r="AK47" s="23"/>
      <c r="AL47" s="27" t="s">
        <v>157</v>
      </c>
      <c r="AM47" s="23">
        <f t="shared" si="6"/>
        <v>0</v>
      </c>
      <c r="AN47" s="23"/>
      <c r="AO47" s="23"/>
      <c r="AP47" s="23">
        <f t="shared" si="7"/>
        <v>0</v>
      </c>
      <c r="AQ47" s="643" t="str">
        <f t="shared" si="10"/>
        <v xml:space="preserve"> </v>
      </c>
    </row>
    <row r="48" spans="1:43" ht="15" customHeight="1">
      <c r="A48" s="27" t="s">
        <v>334</v>
      </c>
      <c r="B48" s="861"/>
      <c r="C48" s="492"/>
      <c r="D48" s="311">
        <f t="shared" si="18"/>
        <v>0</v>
      </c>
      <c r="E48" s="510"/>
      <c r="F48" s="492"/>
      <c r="G48" s="492"/>
      <c r="H48" s="492"/>
      <c r="I48" s="513">
        <f t="shared" si="19"/>
        <v>0</v>
      </c>
      <c r="J48" s="492"/>
      <c r="K48" s="492"/>
      <c r="L48" s="492"/>
      <c r="M48" s="867">
        <f t="shared" si="20"/>
        <v>0</v>
      </c>
      <c r="N48" s="503"/>
      <c r="O48" s="502"/>
      <c r="P48" s="503"/>
      <c r="Q48" s="473">
        <f t="shared" si="21"/>
        <v>0</v>
      </c>
      <c r="R48" s="418">
        <f t="shared" si="22"/>
        <v>0</v>
      </c>
      <c r="S48" s="465">
        <f t="shared" si="23"/>
        <v>0</v>
      </c>
      <c r="T48" s="246"/>
      <c r="U48" s="23"/>
      <c r="V48" s="42" t="s">
        <v>462</v>
      </c>
      <c r="W48" s="10"/>
      <c r="X48" s="10"/>
      <c r="Y48" s="702" t="s">
        <v>682</v>
      </c>
      <c r="Z48" s="20">
        <f>IF(VERMTCH!D79&lt;VERMTCH!D76+VERMTCH!D77,VERMTCH!D79,VERMTCH!D77)</f>
        <v>0</v>
      </c>
      <c r="AA48" s="69"/>
      <c r="AB48" s="23"/>
      <c r="AC48" s="23"/>
      <c r="AD48" s="23"/>
      <c r="AE48" s="23"/>
      <c r="AF48" s="23"/>
      <c r="AG48" s="44"/>
      <c r="AH48" s="44"/>
      <c r="AI48" s="44"/>
      <c r="AJ48" s="23"/>
      <c r="AK48" s="23"/>
      <c r="AL48" s="27" t="s">
        <v>334</v>
      </c>
      <c r="AM48" s="23">
        <f t="shared" si="6"/>
        <v>0</v>
      </c>
      <c r="AN48" s="23"/>
      <c r="AO48" s="23"/>
      <c r="AP48" s="23">
        <f t="shared" si="7"/>
        <v>0</v>
      </c>
      <c r="AQ48" s="643" t="str">
        <f t="shared" si="10"/>
        <v xml:space="preserve"> </v>
      </c>
    </row>
    <row r="49" spans="1:43" ht="15" customHeight="1">
      <c r="A49" s="27" t="s">
        <v>160</v>
      </c>
      <c r="B49" s="861"/>
      <c r="C49" s="492"/>
      <c r="D49" s="311">
        <f t="shared" si="18"/>
        <v>0</v>
      </c>
      <c r="E49" s="510"/>
      <c r="F49" s="492"/>
      <c r="G49" s="492"/>
      <c r="H49" s="492"/>
      <c r="I49" s="513">
        <f t="shared" si="19"/>
        <v>0</v>
      </c>
      <c r="J49" s="492"/>
      <c r="K49" s="492"/>
      <c r="L49" s="492"/>
      <c r="M49" s="867">
        <f t="shared" si="20"/>
        <v>0</v>
      </c>
      <c r="N49" s="503"/>
      <c r="O49" s="502"/>
      <c r="P49" s="503"/>
      <c r="Q49" s="473">
        <f t="shared" si="21"/>
        <v>0</v>
      </c>
      <c r="R49" s="418">
        <f t="shared" si="22"/>
        <v>0</v>
      </c>
      <c r="S49" s="465">
        <f t="shared" si="23"/>
        <v>0</v>
      </c>
      <c r="T49" s="246"/>
      <c r="U49" s="23"/>
      <c r="V49" s="23" t="s">
        <v>150</v>
      </c>
      <c r="W49" s="10"/>
      <c r="X49" s="10"/>
      <c r="Y49" s="702" t="s">
        <v>682</v>
      </c>
      <c r="Z49" s="43">
        <f>IF(VERMTCH!D85&lt;VERMTCH!D83,VERMTCH!D85,VERMTCH!D83)</f>
        <v>0</v>
      </c>
      <c r="AA49" s="22"/>
      <c r="AB49" s="10"/>
      <c r="AC49" s="10"/>
      <c r="AD49" s="23"/>
      <c r="AE49" s="23"/>
      <c r="AF49" s="23"/>
      <c r="AG49" s="44"/>
      <c r="AH49" s="44"/>
      <c r="AI49" s="44"/>
      <c r="AJ49" s="23"/>
      <c r="AK49" s="23"/>
      <c r="AL49" s="27" t="s">
        <v>160</v>
      </c>
      <c r="AM49" s="23">
        <f t="shared" si="6"/>
        <v>0</v>
      </c>
      <c r="AN49" s="23"/>
      <c r="AO49" s="23"/>
      <c r="AP49" s="23">
        <f t="shared" si="7"/>
        <v>0</v>
      </c>
      <c r="AQ49" s="643" t="str">
        <f t="shared" si="10"/>
        <v xml:space="preserve"> </v>
      </c>
    </row>
    <row r="50" spans="1:43" ht="15" customHeight="1">
      <c r="A50" s="27" t="s">
        <v>162</v>
      </c>
      <c r="B50" s="861"/>
      <c r="C50" s="492"/>
      <c r="D50" s="311">
        <f t="shared" si="18"/>
        <v>0</v>
      </c>
      <c r="E50" s="510"/>
      <c r="F50" s="492"/>
      <c r="G50" s="492"/>
      <c r="H50" s="492"/>
      <c r="I50" s="513">
        <f t="shared" si="19"/>
        <v>0</v>
      </c>
      <c r="J50" s="492"/>
      <c r="K50" s="492"/>
      <c r="L50" s="492"/>
      <c r="M50" s="867">
        <f t="shared" si="20"/>
        <v>0</v>
      </c>
      <c r="N50" s="503"/>
      <c r="O50" s="502"/>
      <c r="P50" s="503"/>
      <c r="Q50" s="473">
        <f t="shared" si="21"/>
        <v>0</v>
      </c>
      <c r="R50" s="418">
        <f t="shared" si="22"/>
        <v>0</v>
      </c>
      <c r="S50" s="465">
        <f t="shared" si="23"/>
        <v>0</v>
      </c>
      <c r="T50" s="246"/>
      <c r="U50" s="23"/>
      <c r="V50" s="10" t="s">
        <v>151</v>
      </c>
      <c r="W50" s="10"/>
      <c r="X50" s="10"/>
      <c r="Y50" s="702" t="s">
        <v>681</v>
      </c>
      <c r="Z50" s="43">
        <f>IF(VERMTCH!D89&lt;0,0,VERMTCH!D89)</f>
        <v>0</v>
      </c>
      <c r="AA50" s="22">
        <f>SUM(Z47:Z50)</f>
        <v>0</v>
      </c>
      <c r="AB50" s="10"/>
      <c r="AC50" s="10"/>
      <c r="AD50" s="23"/>
      <c r="AE50" s="23"/>
      <c r="AF50" s="44"/>
      <c r="AG50" s="44"/>
      <c r="AH50" s="44"/>
      <c r="AI50" s="44"/>
      <c r="AJ50" s="23"/>
      <c r="AK50" s="23"/>
      <c r="AL50" s="27" t="s">
        <v>162</v>
      </c>
      <c r="AM50" s="23">
        <f t="shared" si="6"/>
        <v>0</v>
      </c>
      <c r="AN50" s="23"/>
      <c r="AO50" s="23"/>
      <c r="AP50" s="23">
        <f t="shared" si="7"/>
        <v>0</v>
      </c>
      <c r="AQ50" s="643" t="str">
        <f t="shared" si="10"/>
        <v xml:space="preserve"> </v>
      </c>
    </row>
    <row r="51" spans="1:43" ht="15" customHeight="1">
      <c r="A51" s="27" t="s">
        <v>164</v>
      </c>
      <c r="B51" s="861"/>
      <c r="C51" s="492"/>
      <c r="D51" s="311">
        <f t="shared" si="18"/>
        <v>0</v>
      </c>
      <c r="E51" s="510"/>
      <c r="F51" s="492"/>
      <c r="G51" s="492"/>
      <c r="H51" s="492"/>
      <c r="I51" s="513">
        <f t="shared" si="19"/>
        <v>0</v>
      </c>
      <c r="J51" s="492"/>
      <c r="K51" s="492"/>
      <c r="L51" s="492"/>
      <c r="M51" s="867">
        <f t="shared" si="20"/>
        <v>0</v>
      </c>
      <c r="N51" s="503"/>
      <c r="O51" s="502"/>
      <c r="P51" s="503"/>
      <c r="Q51" s="473">
        <f t="shared" si="21"/>
        <v>0</v>
      </c>
      <c r="R51" s="418">
        <f t="shared" si="22"/>
        <v>0</v>
      </c>
      <c r="S51" s="465">
        <f t="shared" si="23"/>
        <v>0</v>
      </c>
      <c r="T51" s="246"/>
      <c r="U51" s="23"/>
      <c r="V51" s="10"/>
      <c r="W51" s="10"/>
      <c r="X51" s="10"/>
      <c r="Y51" s="10"/>
      <c r="Z51" s="42"/>
      <c r="AA51" s="70"/>
      <c r="AB51" s="10"/>
      <c r="AC51" s="10"/>
      <c r="AD51" s="23"/>
      <c r="AE51" s="23"/>
      <c r="AF51" s="44"/>
      <c r="AG51" s="44"/>
      <c r="AH51" s="44"/>
      <c r="AI51" s="44"/>
      <c r="AJ51" s="23"/>
      <c r="AK51" s="23"/>
      <c r="AL51" s="27" t="s">
        <v>164</v>
      </c>
      <c r="AM51" s="23">
        <f t="shared" si="6"/>
        <v>0</v>
      </c>
      <c r="AN51" s="23"/>
      <c r="AO51" s="23"/>
      <c r="AP51" s="23">
        <f t="shared" si="7"/>
        <v>0</v>
      </c>
      <c r="AQ51" s="643" t="str">
        <f t="shared" si="10"/>
        <v xml:space="preserve"> </v>
      </c>
    </row>
    <row r="52" spans="1:43" ht="15" customHeight="1">
      <c r="A52" s="27" t="s">
        <v>166</v>
      </c>
      <c r="B52" s="861"/>
      <c r="C52" s="492"/>
      <c r="D52" s="311">
        <f t="shared" si="18"/>
        <v>0</v>
      </c>
      <c r="E52" s="510"/>
      <c r="F52" s="492"/>
      <c r="G52" s="492"/>
      <c r="H52" s="492"/>
      <c r="I52" s="513">
        <f t="shared" si="19"/>
        <v>0</v>
      </c>
      <c r="J52" s="492"/>
      <c r="K52" s="492"/>
      <c r="L52" s="492"/>
      <c r="M52" s="867">
        <f t="shared" si="20"/>
        <v>0</v>
      </c>
      <c r="N52" s="503"/>
      <c r="O52" s="502"/>
      <c r="P52" s="503"/>
      <c r="Q52" s="473">
        <f t="shared" si="21"/>
        <v>0</v>
      </c>
      <c r="R52" s="418">
        <f t="shared" si="22"/>
        <v>0</v>
      </c>
      <c r="S52" s="465">
        <f t="shared" si="23"/>
        <v>0</v>
      </c>
      <c r="T52" s="246"/>
      <c r="U52" s="23"/>
      <c r="V52" s="23" t="s">
        <v>154</v>
      </c>
      <c r="W52" s="50" t="s">
        <v>59</v>
      </c>
      <c r="X52" s="50"/>
      <c r="Y52" s="50" t="s">
        <v>156</v>
      </c>
      <c r="Z52" s="23"/>
      <c r="AA52" s="23"/>
      <c r="AB52" s="10"/>
      <c r="AC52" s="10"/>
      <c r="AD52" s="23"/>
      <c r="AE52" s="23"/>
      <c r="AF52" s="44"/>
      <c r="AG52" s="44"/>
      <c r="AH52" s="44"/>
      <c r="AI52" s="44"/>
      <c r="AJ52" s="23"/>
      <c r="AK52" s="23"/>
      <c r="AL52" s="27" t="s">
        <v>166</v>
      </c>
      <c r="AM52" s="23">
        <f t="shared" si="6"/>
        <v>0</v>
      </c>
      <c r="AN52" s="23"/>
      <c r="AO52" s="23"/>
      <c r="AP52" s="23">
        <f t="shared" si="7"/>
        <v>0</v>
      </c>
      <c r="AQ52" s="643" t="str">
        <f t="shared" si="10"/>
        <v xml:space="preserve"> </v>
      </c>
    </row>
    <row r="53" spans="1:43" ht="15" customHeight="1">
      <c r="A53" s="27" t="s">
        <v>167</v>
      </c>
      <c r="B53" s="861"/>
      <c r="C53" s="492"/>
      <c r="D53" s="311">
        <f t="shared" si="18"/>
        <v>0</v>
      </c>
      <c r="E53" s="510"/>
      <c r="F53" s="492"/>
      <c r="G53" s="492"/>
      <c r="H53" s="492"/>
      <c r="I53" s="513">
        <f t="shared" si="19"/>
        <v>0</v>
      </c>
      <c r="J53" s="492"/>
      <c r="K53" s="492"/>
      <c r="L53" s="492"/>
      <c r="M53" s="867">
        <f t="shared" si="20"/>
        <v>0</v>
      </c>
      <c r="N53" s="503"/>
      <c r="O53" s="502"/>
      <c r="P53" s="503"/>
      <c r="Q53" s="473">
        <f t="shared" si="21"/>
        <v>0</v>
      </c>
      <c r="R53" s="418">
        <f t="shared" si="22"/>
        <v>0</v>
      </c>
      <c r="S53" s="465">
        <f t="shared" si="23"/>
        <v>0</v>
      </c>
      <c r="T53" s="246"/>
      <c r="U53" s="23"/>
      <c r="V53" s="50" t="s">
        <v>158</v>
      </c>
      <c r="W53" s="71">
        <f>M16</f>
        <v>0</v>
      </c>
      <c r="X53" s="71"/>
      <c r="Y53" s="71">
        <f>+C16</f>
        <v>0</v>
      </c>
      <c r="Z53" s="72"/>
      <c r="AA53" s="23"/>
      <c r="AB53" s="10"/>
      <c r="AC53" s="10"/>
      <c r="AD53" s="23"/>
      <c r="AE53" s="23"/>
      <c r="AF53" s="44"/>
      <c r="AG53" s="44"/>
      <c r="AH53" s="44"/>
      <c r="AI53" s="44"/>
      <c r="AJ53" s="23"/>
      <c r="AK53" s="23"/>
      <c r="AL53" s="27" t="s">
        <v>167</v>
      </c>
      <c r="AM53" s="23">
        <f t="shared" si="6"/>
        <v>0</v>
      </c>
      <c r="AN53" s="23"/>
      <c r="AO53" s="23"/>
      <c r="AP53" s="23">
        <f t="shared" si="7"/>
        <v>0</v>
      </c>
      <c r="AQ53" s="643" t="str">
        <f t="shared" si="10"/>
        <v xml:space="preserve"> </v>
      </c>
    </row>
    <row r="54" spans="1:43" ht="15" customHeight="1">
      <c r="A54" s="27" t="s">
        <v>168</v>
      </c>
      <c r="B54" s="861"/>
      <c r="C54" s="492"/>
      <c r="D54" s="311">
        <f t="shared" si="18"/>
        <v>0</v>
      </c>
      <c r="E54" s="510"/>
      <c r="F54" s="492"/>
      <c r="G54" s="492"/>
      <c r="H54" s="492"/>
      <c r="I54" s="513">
        <f t="shared" si="19"/>
        <v>0</v>
      </c>
      <c r="J54" s="492"/>
      <c r="K54" s="492"/>
      <c r="L54" s="492"/>
      <c r="M54" s="867">
        <f t="shared" si="20"/>
        <v>0</v>
      </c>
      <c r="N54" s="503"/>
      <c r="O54" s="502"/>
      <c r="P54" s="503"/>
      <c r="Q54" s="473">
        <f t="shared" si="21"/>
        <v>0</v>
      </c>
      <c r="R54" s="418">
        <f t="shared" si="22"/>
        <v>0</v>
      </c>
      <c r="S54" s="465">
        <f t="shared" si="23"/>
        <v>0</v>
      </c>
      <c r="T54" s="246"/>
      <c r="U54" s="23"/>
      <c r="V54" s="50" t="s">
        <v>159</v>
      </c>
      <c r="W54" s="71">
        <f>M28</f>
        <v>0</v>
      </c>
      <c r="X54" s="71"/>
      <c r="Y54" s="71">
        <f>+C28</f>
        <v>0</v>
      </c>
      <c r="Z54" s="73"/>
      <c r="AA54" s="23"/>
      <c r="AB54" s="10"/>
      <c r="AC54" s="10"/>
      <c r="AD54" s="10"/>
      <c r="AE54" s="44"/>
      <c r="AF54" s="44"/>
      <c r="AG54" s="44"/>
      <c r="AH54" s="44"/>
      <c r="AI54" s="44"/>
      <c r="AJ54" s="23"/>
      <c r="AK54" s="23"/>
      <c r="AL54" s="27" t="s">
        <v>168</v>
      </c>
      <c r="AM54" s="23">
        <f t="shared" si="6"/>
        <v>0</v>
      </c>
      <c r="AN54" s="23"/>
      <c r="AO54" s="23"/>
      <c r="AP54" s="23">
        <f t="shared" si="7"/>
        <v>0</v>
      </c>
      <c r="AQ54" s="643" t="str">
        <f t="shared" si="10"/>
        <v xml:space="preserve"> </v>
      </c>
    </row>
    <row r="55" spans="1:43" ht="15" customHeight="1" thickBot="1">
      <c r="A55" s="27" t="s">
        <v>169</v>
      </c>
      <c r="B55" s="861"/>
      <c r="C55" s="492"/>
      <c r="D55" s="311">
        <f t="shared" si="18"/>
        <v>0</v>
      </c>
      <c r="E55" s="510"/>
      <c r="F55" s="492"/>
      <c r="G55" s="492"/>
      <c r="H55" s="492"/>
      <c r="I55" s="513">
        <f t="shared" si="19"/>
        <v>0</v>
      </c>
      <c r="J55" s="492"/>
      <c r="K55" s="492"/>
      <c r="L55" s="492"/>
      <c r="M55" s="867">
        <f t="shared" si="20"/>
        <v>0</v>
      </c>
      <c r="N55" s="503"/>
      <c r="O55" s="508"/>
      <c r="P55" s="509"/>
      <c r="Q55" s="474">
        <f t="shared" si="21"/>
        <v>0</v>
      </c>
      <c r="R55" s="420">
        <f t="shared" si="22"/>
        <v>0</v>
      </c>
      <c r="S55" s="466">
        <f t="shared" si="23"/>
        <v>0</v>
      </c>
      <c r="T55" s="246"/>
      <c r="U55" s="23"/>
      <c r="V55" s="50" t="s">
        <v>161</v>
      </c>
      <c r="W55" s="71">
        <f>M31</f>
        <v>0</v>
      </c>
      <c r="X55" s="71"/>
      <c r="Y55" s="71">
        <f>+C31</f>
        <v>0</v>
      </c>
      <c r="Z55" s="73"/>
      <c r="AA55" s="23"/>
      <c r="AB55" s="10"/>
      <c r="AC55" s="10"/>
      <c r="AD55" s="10"/>
      <c r="AE55" s="44"/>
      <c r="AF55" s="44"/>
      <c r="AG55" s="44"/>
      <c r="AH55" s="44"/>
      <c r="AI55" s="44"/>
      <c r="AJ55" s="23"/>
      <c r="AK55" s="23"/>
      <c r="AL55" s="27" t="s">
        <v>169</v>
      </c>
      <c r="AM55" s="23">
        <f t="shared" si="6"/>
        <v>0</v>
      </c>
      <c r="AN55" s="23"/>
      <c r="AO55" s="23"/>
      <c r="AP55" s="23">
        <f t="shared" si="7"/>
        <v>0</v>
      </c>
      <c r="AQ55" s="643" t="str">
        <f t="shared" si="10"/>
        <v xml:space="preserve"> </v>
      </c>
    </row>
    <row r="56" spans="1:43">
      <c r="A56" s="244" t="s">
        <v>170</v>
      </c>
      <c r="B56" s="496">
        <f>SUM(B31:B55)</f>
        <v>0</v>
      </c>
      <c r="C56" s="496">
        <f>SUM(C31:C55)</f>
        <v>0</v>
      </c>
      <c r="D56" s="307"/>
      <c r="E56" s="676">
        <f>SUM(E31:E55)</f>
        <v>0</v>
      </c>
      <c r="F56" s="496">
        <f>SUM(F31:F55)</f>
        <v>0</v>
      </c>
      <c r="G56" s="496">
        <f>SUM(G31:G55)</f>
        <v>0</v>
      </c>
      <c r="H56" s="496">
        <f>SUM(H31:H55)</f>
        <v>0</v>
      </c>
      <c r="I56" s="496">
        <f>SUM(I31:I55)</f>
        <v>0</v>
      </c>
      <c r="J56" s="496">
        <f t="shared" ref="J56:P56" si="26">SUM(J31:J55)</f>
        <v>0</v>
      </c>
      <c r="K56" s="496">
        <f t="shared" si="26"/>
        <v>0</v>
      </c>
      <c r="L56" s="496">
        <f t="shared" si="26"/>
        <v>0</v>
      </c>
      <c r="M56" s="496">
        <f t="shared" si="26"/>
        <v>0</v>
      </c>
      <c r="N56" s="496">
        <f t="shared" si="26"/>
        <v>0</v>
      </c>
      <c r="O56" s="496">
        <f t="shared" si="26"/>
        <v>0</v>
      </c>
      <c r="P56" s="496">
        <f t="shared" si="26"/>
        <v>0</v>
      </c>
      <c r="Q56" s="387"/>
      <c r="R56" s="245"/>
      <c r="S56" s="245"/>
      <c r="T56" s="65"/>
      <c r="U56" s="23"/>
      <c r="V56" s="50" t="s">
        <v>163</v>
      </c>
      <c r="W56" s="71">
        <f>M56-W55</f>
        <v>0</v>
      </c>
      <c r="X56" s="71"/>
      <c r="Y56" s="71">
        <f>+C56-C31</f>
        <v>0</v>
      </c>
      <c r="Z56" s="72"/>
      <c r="AA56" s="23"/>
      <c r="AB56" s="10"/>
      <c r="AC56" s="10"/>
      <c r="AD56" s="10"/>
      <c r="AE56" s="44"/>
      <c r="AF56" s="44"/>
      <c r="AG56" s="44"/>
      <c r="AH56" s="44"/>
      <c r="AI56" s="44"/>
      <c r="AJ56" s="23"/>
      <c r="AK56" s="23"/>
      <c r="AL56" s="27" t="s">
        <v>170</v>
      </c>
      <c r="AM56" s="23">
        <f t="shared" si="6"/>
        <v>0</v>
      </c>
      <c r="AN56" s="23"/>
      <c r="AO56" s="23">
        <f>SUM(AO31:AO55)</f>
        <v>0</v>
      </c>
      <c r="AP56" s="23">
        <f t="shared" si="7"/>
        <v>0</v>
      </c>
      <c r="AQ56" s="643" t="str">
        <f t="shared" si="10"/>
        <v xml:space="preserve"> </v>
      </c>
    </row>
    <row r="57" spans="1:43">
      <c r="A57" s="4"/>
      <c r="B57" s="497"/>
      <c r="C57" s="134"/>
      <c r="D57" s="306"/>
      <c r="E57" s="134"/>
      <c r="F57" s="134"/>
      <c r="G57" s="134"/>
      <c r="H57" s="134"/>
      <c r="I57" s="134" t="s">
        <v>8</v>
      </c>
      <c r="J57" s="134"/>
      <c r="K57" s="134"/>
      <c r="L57" s="134"/>
      <c r="M57" s="134"/>
      <c r="N57" s="134"/>
      <c r="O57" s="134"/>
      <c r="P57" s="134"/>
      <c r="Q57" s="23"/>
      <c r="R57" s="23"/>
      <c r="S57" s="23"/>
      <c r="T57" s="23"/>
      <c r="U57" s="23"/>
      <c r="V57" s="23" t="s">
        <v>165</v>
      </c>
      <c r="W57" s="74">
        <f>SUM(W53:W56)</f>
        <v>0</v>
      </c>
      <c r="X57" s="74"/>
      <c r="Y57" s="74">
        <f>SUM(Y53:Y56)</f>
        <v>0</v>
      </c>
      <c r="Z57" s="74" t="s">
        <v>8</v>
      </c>
      <c r="AA57" s="57"/>
      <c r="AB57" s="10"/>
      <c r="AC57" s="10"/>
      <c r="AD57" s="10"/>
      <c r="AE57" s="44"/>
      <c r="AF57" s="44"/>
      <c r="AG57" s="44"/>
      <c r="AH57" s="44"/>
      <c r="AI57" s="44"/>
      <c r="AJ57" s="23"/>
      <c r="AK57" s="23"/>
      <c r="AM57" s="23">
        <f t="shared" si="6"/>
        <v>0</v>
      </c>
      <c r="AN57" s="23"/>
      <c r="AO57" s="23"/>
      <c r="AP57" s="23">
        <f t="shared" si="7"/>
        <v>0</v>
      </c>
      <c r="AQ57" s="643" t="str">
        <f t="shared" si="10"/>
        <v xml:space="preserve"> </v>
      </c>
    </row>
    <row r="58" spans="1:43">
      <c r="A58" s="4"/>
      <c r="B58" s="498"/>
      <c r="C58" s="397"/>
      <c r="D58" s="65"/>
      <c r="E58" s="397"/>
      <c r="F58" s="397"/>
      <c r="G58" s="397"/>
      <c r="H58" s="397"/>
      <c r="I58" s="397"/>
      <c r="J58" s="397"/>
      <c r="K58" s="397"/>
      <c r="L58" s="397"/>
      <c r="M58" s="397"/>
      <c r="N58" s="397"/>
      <c r="O58" s="518"/>
      <c r="P58" s="518"/>
      <c r="Q58" s="256"/>
      <c r="R58" s="65"/>
      <c r="S58" s="65"/>
      <c r="T58" s="65"/>
      <c r="U58" s="23"/>
      <c r="V58" s="27" t="s">
        <v>472</v>
      </c>
      <c r="X58" s="74"/>
      <c r="Y58" s="566">
        <f>+N59</f>
        <v>0</v>
      </c>
      <c r="Z58" s="74" t="s">
        <v>8</v>
      </c>
      <c r="AA58" s="57"/>
      <c r="AB58" s="10"/>
      <c r="AC58" s="10"/>
      <c r="AD58" s="44"/>
      <c r="AE58" s="44"/>
      <c r="AF58" s="44"/>
      <c r="AG58" s="44"/>
      <c r="AH58" s="44"/>
      <c r="AI58" s="44"/>
      <c r="AJ58" s="23"/>
      <c r="AK58" s="23"/>
      <c r="AM58" s="23">
        <f t="shared" si="6"/>
        <v>0</v>
      </c>
      <c r="AN58" s="23"/>
      <c r="AO58" s="23"/>
      <c r="AP58" s="23">
        <f t="shared" si="7"/>
        <v>0</v>
      </c>
      <c r="AQ58" s="643" t="str">
        <f t="shared" si="10"/>
        <v xml:space="preserve"> </v>
      </c>
    </row>
    <row r="59" spans="1:43" ht="13.5" thickBot="1">
      <c r="A59" s="51" t="s">
        <v>171</v>
      </c>
      <c r="B59" s="499">
        <f>B16+B28+B56</f>
        <v>0</v>
      </c>
      <c r="C59" s="499">
        <f>C16+C28+C56</f>
        <v>0</v>
      </c>
      <c r="D59" s="249"/>
      <c r="E59" s="519">
        <f t="shared" ref="E59:N59" si="27">E16+E28+E56</f>
        <v>0</v>
      </c>
      <c r="F59" s="519">
        <f t="shared" si="27"/>
        <v>0</v>
      </c>
      <c r="G59" s="519">
        <f t="shared" si="27"/>
        <v>0</v>
      </c>
      <c r="H59" s="519">
        <f t="shared" si="27"/>
        <v>0</v>
      </c>
      <c r="I59" s="519">
        <f t="shared" si="27"/>
        <v>0</v>
      </c>
      <c r="J59" s="519">
        <f t="shared" si="27"/>
        <v>0</v>
      </c>
      <c r="K59" s="519">
        <f t="shared" si="27"/>
        <v>0</v>
      </c>
      <c r="L59" s="519">
        <f t="shared" si="27"/>
        <v>0</v>
      </c>
      <c r="M59" s="519">
        <f t="shared" si="27"/>
        <v>0</v>
      </c>
      <c r="N59" s="519">
        <f t="shared" si="27"/>
        <v>0</v>
      </c>
      <c r="O59" s="520"/>
      <c r="P59" s="520"/>
      <c r="Q59" s="257"/>
      <c r="R59" s="63"/>
      <c r="S59" s="63"/>
      <c r="T59" s="63"/>
      <c r="U59" s="23"/>
      <c r="V59" s="76" t="s">
        <v>595</v>
      </c>
      <c r="X59" s="23"/>
      <c r="Y59" s="23"/>
      <c r="Z59" s="74" t="s">
        <v>8</v>
      </c>
      <c r="AA59" s="23"/>
      <c r="AB59" s="10"/>
      <c r="AC59" s="10"/>
      <c r="AD59" s="70"/>
      <c r="AE59" s="42"/>
      <c r="AF59" s="42"/>
      <c r="AG59" s="44"/>
      <c r="AH59" s="44"/>
      <c r="AI59" s="44"/>
      <c r="AJ59" s="23"/>
      <c r="AK59" s="23"/>
      <c r="AL59" s="27" t="s">
        <v>171</v>
      </c>
      <c r="AM59" s="23">
        <f t="shared" si="6"/>
        <v>0</v>
      </c>
      <c r="AN59" s="23"/>
      <c r="AO59" s="23">
        <f>+AO56+AO28+AO16</f>
        <v>0</v>
      </c>
      <c r="AP59" s="23">
        <f t="shared" si="7"/>
        <v>0</v>
      </c>
      <c r="AQ59" s="643" t="str">
        <f t="shared" si="10"/>
        <v xml:space="preserve"> </v>
      </c>
    </row>
    <row r="60" spans="1:43" ht="13.5" thickTop="1">
      <c r="B60" s="131"/>
      <c r="C60" s="134"/>
      <c r="D60" s="23"/>
      <c r="E60" s="134"/>
      <c r="F60" s="134"/>
      <c r="G60" s="134"/>
      <c r="H60" s="521" t="s">
        <v>8</v>
      </c>
      <c r="I60" s="134" t="s">
        <v>8</v>
      </c>
      <c r="J60" s="134"/>
      <c r="K60" s="134"/>
      <c r="L60" s="134"/>
      <c r="M60" s="134"/>
      <c r="N60" s="134"/>
      <c r="O60" s="134"/>
      <c r="P60" s="134"/>
      <c r="Q60" s="23"/>
      <c r="R60" s="23"/>
      <c r="S60" s="23"/>
      <c r="T60" s="23"/>
      <c r="U60" s="23"/>
      <c r="V60" s="140">
        <f ca="1">NOW()</f>
        <v>44638.398094560187</v>
      </c>
      <c r="X60" s="23"/>
      <c r="Y60" s="23"/>
      <c r="Z60" s="74" t="s">
        <v>8</v>
      </c>
      <c r="AA60" s="23"/>
      <c r="AB60" s="42"/>
      <c r="AC60" s="42"/>
      <c r="AD60" s="70"/>
      <c r="AE60" s="42"/>
      <c r="AF60" s="42"/>
      <c r="AG60" s="44"/>
      <c r="AH60" s="44"/>
      <c r="AI60" s="44"/>
      <c r="AJ60" s="23"/>
      <c r="AK60" s="23"/>
      <c r="AL60" s="23"/>
      <c r="AM60" s="23"/>
      <c r="AN60" s="23"/>
      <c r="AO60" s="23"/>
      <c r="AP60" s="23"/>
      <c r="AQ60" s="643" t="str">
        <f t="shared" si="10"/>
        <v xml:space="preserve"> </v>
      </c>
    </row>
    <row r="61" spans="1:43">
      <c r="A61" s="27" t="s">
        <v>172</v>
      </c>
      <c r="B61" s="71"/>
      <c r="D61" s="348" t="s">
        <v>158</v>
      </c>
      <c r="E61" s="78">
        <f>IF(VERMTCH!D12=0,0,M16/VERMTCH!D12)</f>
        <v>0</v>
      </c>
      <c r="F61" s="27" t="s">
        <v>411</v>
      </c>
      <c r="V61" s="23"/>
      <c r="X61" s="23"/>
      <c r="Y61" s="23"/>
      <c r="Z61" s="74" t="s">
        <v>8</v>
      </c>
      <c r="AA61" s="57"/>
      <c r="AB61" s="42"/>
      <c r="AC61" s="42"/>
      <c r="AD61" s="59"/>
      <c r="AE61" s="19"/>
      <c r="AF61" s="19"/>
      <c r="AG61" s="40"/>
      <c r="AH61" s="40"/>
      <c r="AI61" s="40"/>
    </row>
    <row r="62" spans="1:43">
      <c r="A62" s="27" t="s">
        <v>173</v>
      </c>
      <c r="B62" s="71"/>
      <c r="D62" s="348" t="s">
        <v>174</v>
      </c>
      <c r="E62" s="78">
        <f>IF(VERMTCH!D12=0,0,M28/VERMTCH!D12)</f>
        <v>0</v>
      </c>
      <c r="F62" s="27" t="s">
        <v>589</v>
      </c>
      <c r="AB62" s="19"/>
      <c r="AC62" s="19"/>
      <c r="AD62" s="59"/>
      <c r="AE62" s="19"/>
      <c r="AF62" s="19"/>
      <c r="AG62" s="40"/>
      <c r="AH62" s="40"/>
      <c r="AI62" s="40"/>
    </row>
    <row r="63" spans="1:43">
      <c r="B63" s="71"/>
      <c r="D63" s="348" t="s">
        <v>161</v>
      </c>
      <c r="E63" s="78">
        <f>IF(VERMTCH!D12=0,0,M31/VERMTCH!D12)</f>
        <v>0</v>
      </c>
      <c r="F63" s="358" t="s">
        <v>413</v>
      </c>
      <c r="W63" s="74" t="s">
        <v>8</v>
      </c>
      <c r="X63" s="23"/>
      <c r="Y63" s="23"/>
      <c r="Z63" s="23"/>
      <c r="AA63" s="57"/>
      <c r="AB63" s="19"/>
      <c r="AC63" s="19"/>
      <c r="AD63" s="59"/>
      <c r="AE63" s="19"/>
      <c r="AF63" s="19"/>
      <c r="AG63" s="40"/>
      <c r="AH63" s="40"/>
      <c r="AI63" s="40"/>
    </row>
    <row r="64" spans="1:43">
      <c r="A64" s="952" t="s">
        <v>720</v>
      </c>
      <c r="B64" s="71"/>
      <c r="D64" s="348" t="s">
        <v>175</v>
      </c>
      <c r="E64" s="78">
        <f>IF(VERMTCH!D12=0,0,(M16+M28+M31)/VERMTCH!D12)</f>
        <v>0</v>
      </c>
      <c r="F64" s="27" t="s">
        <v>588</v>
      </c>
      <c r="G64" s="349" t="s">
        <v>414</v>
      </c>
      <c r="V64" s="40"/>
      <c r="W64" s="40"/>
      <c r="X64" s="40"/>
      <c r="Y64" s="40"/>
      <c r="Z64" s="40"/>
      <c r="AA64" s="40"/>
      <c r="AB64" s="19"/>
      <c r="AC64" s="19"/>
      <c r="AD64" s="59"/>
      <c r="AE64" s="19"/>
      <c r="AF64" s="19"/>
      <c r="AG64" s="40"/>
      <c r="AH64" s="40"/>
      <c r="AI64" s="40"/>
    </row>
    <row r="65" spans="1:35">
      <c r="A65" s="140">
        <f ca="1">NOW()</f>
        <v>44638.398094560187</v>
      </c>
      <c r="V65" s="40"/>
      <c r="W65" s="40"/>
      <c r="X65" s="40"/>
      <c r="Y65" s="40"/>
      <c r="Z65" s="40"/>
      <c r="AA65" s="40"/>
      <c r="AB65" s="19"/>
      <c r="AC65" s="19"/>
      <c r="AD65" s="59"/>
      <c r="AE65" s="19"/>
      <c r="AF65" s="59"/>
      <c r="AG65" s="40"/>
      <c r="AH65" s="40"/>
      <c r="AI65" s="40"/>
    </row>
    <row r="66" spans="1:35">
      <c r="V66" s="40"/>
      <c r="W66" s="40"/>
      <c r="X66" s="40"/>
      <c r="Y66" s="40"/>
      <c r="Z66" s="40"/>
      <c r="AA66" s="40"/>
      <c r="AG66" s="40"/>
      <c r="AH66" s="40"/>
      <c r="AI66" s="40"/>
    </row>
    <row r="67" spans="1:35">
      <c r="B67" s="43"/>
      <c r="AB67" s="17"/>
      <c r="AC67" s="17"/>
      <c r="AD67" s="17"/>
      <c r="AE67" s="17"/>
      <c r="AF67" s="59"/>
      <c r="AG67" s="40"/>
      <c r="AH67" s="40"/>
      <c r="AI67" s="40"/>
    </row>
    <row r="68" spans="1:35">
      <c r="B68" s="71"/>
      <c r="AB68" s="17"/>
      <c r="AC68" s="17"/>
      <c r="AD68" s="17"/>
      <c r="AE68" s="17"/>
      <c r="AF68" s="59"/>
      <c r="AG68" s="40"/>
      <c r="AH68" s="40"/>
      <c r="AI68" s="40"/>
    </row>
    <row r="69" spans="1:35">
      <c r="AB69" s="17"/>
      <c r="AC69" s="59"/>
      <c r="AD69" s="17"/>
      <c r="AE69" s="17"/>
      <c r="AF69" s="59"/>
      <c r="AG69" s="40"/>
      <c r="AH69" s="40"/>
      <c r="AI69" s="40"/>
    </row>
    <row r="70" spans="1:35">
      <c r="AB70" s="40"/>
      <c r="AC70" s="40"/>
      <c r="AD70" s="40"/>
      <c r="AE70" s="40"/>
      <c r="AF70" s="40"/>
      <c r="AG70" s="40"/>
      <c r="AH70" s="40"/>
      <c r="AI70" s="40"/>
    </row>
    <row r="71" spans="1:35">
      <c r="AB71" s="40"/>
      <c r="AC71" s="40"/>
      <c r="AD71" s="40"/>
      <c r="AE71" s="40"/>
      <c r="AF71" s="40"/>
      <c r="AG71" s="40"/>
      <c r="AH71" s="40"/>
      <c r="AI71" s="40"/>
    </row>
    <row r="72" spans="1:35"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</row>
    <row r="73" spans="1:35"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</row>
    <row r="74" spans="1:35">
      <c r="AB74" s="40"/>
      <c r="AC74" s="40"/>
      <c r="AD74" s="40"/>
      <c r="AE74" s="40"/>
      <c r="AF74" s="40"/>
      <c r="AG74" s="40"/>
      <c r="AH74" s="40"/>
      <c r="AI74" s="40"/>
    </row>
    <row r="75" spans="1:35">
      <c r="AB75" s="40"/>
      <c r="AC75" s="40"/>
      <c r="AD75" s="40"/>
      <c r="AE75" s="40"/>
      <c r="AF75" s="40"/>
      <c r="AG75" s="40"/>
      <c r="AH75" s="40"/>
      <c r="AI75" s="40"/>
    </row>
    <row r="76" spans="1:35">
      <c r="AB76" s="40"/>
      <c r="AC76" s="40"/>
      <c r="AD76" s="40"/>
      <c r="AE76" s="40"/>
      <c r="AF76" s="40"/>
      <c r="AG76" s="40"/>
      <c r="AH76" s="40"/>
      <c r="AI76" s="40"/>
    </row>
  </sheetData>
  <mergeCells count="4">
    <mergeCell ref="V1:Z1"/>
    <mergeCell ref="V2:Z2"/>
    <mergeCell ref="V3:Z3"/>
    <mergeCell ref="V4:Z4"/>
  </mergeCells>
  <phoneticPr fontId="10" type="noConversion"/>
  <pageMargins left="0.75" right="0.25" top="0.5" bottom="0.5" header="0.25" footer="0.25"/>
  <pageSetup paperSize="5" scale="28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IV112"/>
  <sheetViews>
    <sheetView showGridLines="0" workbookViewId="0">
      <pane ySplit="8" topLeftCell="A41" activePane="bottomLeft" state="frozen"/>
      <selection pane="bottomLeft" activeCell="B51" sqref="B51"/>
    </sheetView>
  </sheetViews>
  <sheetFormatPr defaultColWidth="8.42578125" defaultRowHeight="12.75"/>
  <cols>
    <col min="1" max="1" width="5" style="77" customWidth="1"/>
    <col min="2" max="2" width="28.28515625" style="40" customWidth="1"/>
    <col min="3" max="3" width="17" style="40" customWidth="1"/>
    <col min="4" max="4" width="15.5703125" style="40" customWidth="1"/>
    <col min="5" max="5" width="9.28515625" style="40" customWidth="1"/>
    <col min="6" max="6" width="12.85546875" style="40" customWidth="1"/>
    <col min="7" max="9" width="11.5703125" style="40" customWidth="1"/>
    <col min="10" max="10" width="12.28515625" style="40" customWidth="1"/>
    <col min="11" max="11" width="12.5703125" style="40" customWidth="1"/>
    <col min="12" max="12" width="12.42578125" style="40" customWidth="1"/>
    <col min="13" max="13" width="13.42578125" style="27" customWidth="1"/>
    <col min="14" max="14" width="13.42578125" style="40" customWidth="1"/>
    <col min="15" max="15" width="12.140625" style="40" customWidth="1"/>
    <col min="16" max="16" width="13" style="40" customWidth="1"/>
    <col min="17" max="17" width="10.7109375" style="40" customWidth="1"/>
    <col min="18" max="18" width="13.42578125" style="40" customWidth="1"/>
    <col min="19" max="19" width="13.5703125" style="27" customWidth="1"/>
    <col min="20" max="20" width="11" style="40" customWidth="1"/>
    <col min="21" max="21" width="10.140625" style="40" customWidth="1"/>
    <col min="22" max="23" width="12.140625" style="40" customWidth="1"/>
    <col min="24" max="25" width="9.7109375" style="40" customWidth="1"/>
    <col min="26" max="26" width="5.140625" style="40" customWidth="1"/>
    <col min="27" max="27" width="16.5703125" style="40" customWidth="1"/>
    <col min="28" max="28" width="36.42578125" style="40" customWidth="1"/>
    <col min="29" max="29" width="20.28515625" style="40" customWidth="1"/>
    <col min="30" max="30" width="14.7109375" style="40" customWidth="1"/>
    <col min="31" max="31" width="16.28515625" style="40" customWidth="1"/>
    <col min="32" max="32" width="13.42578125" style="40" customWidth="1"/>
    <col min="33" max="34" width="13.5703125" style="40" customWidth="1"/>
    <col min="35" max="36" width="8.42578125" style="40" customWidth="1"/>
    <col min="37" max="37" width="43" style="40" customWidth="1"/>
    <col min="38" max="38" width="15.7109375" style="40" customWidth="1"/>
    <col min="39" max="39" width="13.7109375" style="40" customWidth="1"/>
    <col min="40" max="40" width="14" style="40" customWidth="1"/>
    <col min="41" max="41" width="18.85546875" style="40" customWidth="1"/>
    <col min="42" max="42" width="12.42578125" style="40" customWidth="1"/>
    <col min="43" max="43" width="10.7109375" style="40" customWidth="1"/>
    <col min="44" max="45" width="8.42578125" style="40" customWidth="1"/>
    <col min="46" max="46" width="11.7109375" style="40" customWidth="1"/>
    <col min="47" max="47" width="11" style="40" customWidth="1"/>
    <col min="48" max="48" width="26.5703125" style="40" customWidth="1"/>
    <col min="49" max="49" width="12.28515625" style="40" customWidth="1"/>
    <col min="50" max="50" width="11" style="40" customWidth="1"/>
    <col min="51" max="60" width="8.42578125" style="40" customWidth="1"/>
    <col min="61" max="16384" width="8.42578125" style="40"/>
  </cols>
  <sheetData>
    <row r="1" spans="1:256" ht="16.5" thickBot="1">
      <c r="A1" s="36" t="s">
        <v>176</v>
      </c>
      <c r="C1" s="37"/>
      <c r="D1" s="341"/>
      <c r="E1" s="37"/>
      <c r="G1" s="697" t="s">
        <v>441</v>
      </c>
      <c r="H1" s="37"/>
      <c r="I1" s="37"/>
      <c r="J1" s="37"/>
      <c r="K1" s="37"/>
      <c r="L1" s="37"/>
      <c r="M1" s="37"/>
      <c r="N1" s="708" t="str">
        <f>+SCHEDAAA!$F$1</f>
        <v>Budget Period FY 2022</v>
      </c>
      <c r="P1" s="624" t="str">
        <f>+SCHEDAAA!M6</f>
        <v xml:space="preserve">PSA  </v>
      </c>
      <c r="Q1" s="659" t="str">
        <f>+SCHEDAAA!N6</f>
        <v>0</v>
      </c>
      <c r="R1" s="37"/>
      <c r="Z1" s="27"/>
      <c r="AA1" s="27"/>
      <c r="AB1" s="967" t="s">
        <v>590</v>
      </c>
      <c r="AC1" s="967"/>
      <c r="AD1" s="967"/>
      <c r="AE1" s="967"/>
      <c r="AF1" s="967"/>
      <c r="AG1" s="967"/>
      <c r="AH1" s="27"/>
      <c r="AI1" s="27"/>
      <c r="AJ1" s="27"/>
      <c r="AK1" s="967" t="s">
        <v>590</v>
      </c>
      <c r="AL1" s="967"/>
      <c r="AM1" s="967"/>
      <c r="AN1" s="967"/>
      <c r="AO1" s="967"/>
      <c r="AP1" s="3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  <c r="IS1" s="27"/>
      <c r="IT1" s="27"/>
      <c r="IU1" s="27"/>
      <c r="IV1" s="27"/>
    </row>
    <row r="2" spans="1:256" ht="21" customHeight="1" thickBot="1">
      <c r="A2" s="333" t="s">
        <v>601</v>
      </c>
      <c r="B2" s="333"/>
      <c r="C2" s="338"/>
      <c r="D2" s="698" t="str">
        <f>+SCHEDAAA!C2</f>
        <v xml:space="preserve"> </v>
      </c>
      <c r="E2" s="405" t="s">
        <v>8</v>
      </c>
      <c r="F2" s="405" t="s">
        <v>442</v>
      </c>
      <c r="G2" s="343"/>
      <c r="H2" s="6"/>
      <c r="I2" s="6"/>
      <c r="J2" s="6"/>
      <c r="K2" s="6"/>
      <c r="L2" s="6"/>
      <c r="M2" s="6"/>
      <c r="N2" s="6"/>
      <c r="O2" s="6"/>
      <c r="P2" s="6"/>
      <c r="Q2" s="6"/>
      <c r="R2"/>
      <c r="S2" s="6"/>
      <c r="T2" s="4"/>
      <c r="U2" s="4"/>
      <c r="V2" s="4"/>
      <c r="W2" s="4"/>
      <c r="X2" s="4"/>
      <c r="Y2" s="4"/>
      <c r="AB2" s="7"/>
      <c r="AC2" s="7" t="s">
        <v>177</v>
      </c>
      <c r="AE2" s="7"/>
      <c r="AF2" s="7"/>
      <c r="AG2" s="7"/>
      <c r="AK2" s="967" t="s">
        <v>6</v>
      </c>
      <c r="AL2" s="967"/>
      <c r="AM2" s="967"/>
      <c r="AN2" s="967"/>
      <c r="AO2" s="967"/>
      <c r="AP2" s="5"/>
      <c r="AQ2" s="7"/>
    </row>
    <row r="3" spans="1:256" ht="19.5" customHeight="1" thickBot="1">
      <c r="A3" s="340" t="s">
        <v>600</v>
      </c>
      <c r="B3" s="337"/>
      <c r="C3" s="3"/>
      <c r="D3" s="661">
        <f>+SCHEDAAA!C3</f>
        <v>0</v>
      </c>
      <c r="E3" s="406" t="s">
        <v>8</v>
      </c>
      <c r="F3" s="406" t="s">
        <v>443</v>
      </c>
      <c r="G3" s="407"/>
      <c r="M3" s="40"/>
      <c r="N3" s="27"/>
      <c r="T3" s="75">
        <f ca="1">NOW()</f>
        <v>44638.398094560187</v>
      </c>
      <c r="U3" s="75"/>
      <c r="V3" s="75"/>
      <c r="W3" s="75"/>
      <c r="X3" s="75"/>
      <c r="Y3" s="75"/>
      <c r="Z3" s="27"/>
      <c r="AA3" s="27"/>
      <c r="AC3" s="7" t="s">
        <v>178</v>
      </c>
      <c r="AE3" s="7"/>
      <c r="AF3" s="7"/>
      <c r="AG3" s="7"/>
      <c r="AI3" s="27"/>
      <c r="AJ3" s="27"/>
      <c r="AK3" s="967" t="s">
        <v>179</v>
      </c>
      <c r="AL3" s="967"/>
      <c r="AM3" s="967"/>
      <c r="AN3" s="967"/>
      <c r="AO3" s="967"/>
      <c r="AP3" s="5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  <c r="IS3" s="27"/>
      <c r="IT3" s="27"/>
      <c r="IU3" s="27"/>
      <c r="IV3" s="27"/>
    </row>
    <row r="4" spans="1:256" ht="20.25">
      <c r="A4" s="40"/>
      <c r="B4" s="244" t="s">
        <v>425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AB4" s="7"/>
      <c r="AC4" s="7" t="s">
        <v>180</v>
      </c>
      <c r="AD4" s="7"/>
      <c r="AE4" s="7"/>
      <c r="AF4" s="7"/>
      <c r="AG4" s="7"/>
      <c r="AK4" s="967" t="s">
        <v>180</v>
      </c>
      <c r="AL4" s="967"/>
      <c r="AM4" s="967"/>
      <c r="AN4" s="967"/>
      <c r="AO4" s="967"/>
      <c r="AP4" s="5"/>
    </row>
    <row r="5" spans="1:256" ht="13.5" thickBot="1">
      <c r="A5" s="40"/>
      <c r="B5" s="79" t="s">
        <v>8</v>
      </c>
      <c r="C5" s="317">
        <v>1</v>
      </c>
      <c r="D5" s="317">
        <v>2</v>
      </c>
      <c r="E5" s="317">
        <v>3</v>
      </c>
      <c r="F5" s="317">
        <v>4</v>
      </c>
      <c r="G5" s="317">
        <v>5</v>
      </c>
      <c r="H5" s="317">
        <v>6</v>
      </c>
      <c r="I5" s="317"/>
      <c r="J5" s="317">
        <v>7</v>
      </c>
      <c r="K5" s="317">
        <v>8</v>
      </c>
      <c r="L5" s="317">
        <v>9</v>
      </c>
      <c r="M5" s="317">
        <v>10</v>
      </c>
      <c r="N5" s="317">
        <v>11</v>
      </c>
      <c r="O5" s="317">
        <v>12</v>
      </c>
      <c r="P5" s="317">
        <v>13</v>
      </c>
      <c r="Q5" s="317">
        <v>14</v>
      </c>
      <c r="R5" s="317">
        <v>15</v>
      </c>
      <c r="S5" s="321">
        <v>16</v>
      </c>
      <c r="T5" s="157">
        <v>17</v>
      </c>
      <c r="U5" s="157">
        <v>18</v>
      </c>
      <c r="V5" s="158">
        <v>19</v>
      </c>
      <c r="W5" s="159">
        <v>20</v>
      </c>
      <c r="X5" s="159">
        <v>21</v>
      </c>
      <c r="Y5" s="159">
        <v>22</v>
      </c>
      <c r="Z5" s="159">
        <v>23</v>
      </c>
      <c r="AA5" s="52"/>
      <c r="AB5" s="7"/>
      <c r="AD5" s="7"/>
      <c r="AE5" s="7"/>
      <c r="AF5" s="7"/>
      <c r="AG5" s="7"/>
      <c r="AI5" s="52"/>
      <c r="AJ5" s="52"/>
      <c r="AK5" s="7"/>
      <c r="AM5" s="7"/>
      <c r="AN5" s="7"/>
      <c r="AO5" s="7"/>
      <c r="AP5" s="7"/>
      <c r="AQ5" s="49"/>
      <c r="AR5" s="52"/>
      <c r="AS5" s="52"/>
      <c r="AT5" s="52"/>
      <c r="AU5" s="52"/>
      <c r="AV5" s="52" t="s">
        <v>552</v>
      </c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  <c r="IS5" s="52"/>
      <c r="IT5" s="52"/>
      <c r="IU5" s="52"/>
      <c r="IV5" s="52"/>
    </row>
    <row r="6" spans="1:256">
      <c r="A6" s="40"/>
      <c r="B6" s="27"/>
      <c r="C6" s="229"/>
      <c r="D6" s="229"/>
      <c r="E6" s="229"/>
      <c r="F6" s="293"/>
      <c r="G6" s="293"/>
      <c r="H6" s="293"/>
      <c r="I6" s="293"/>
      <c r="J6" s="252" t="s">
        <v>110</v>
      </c>
      <c r="K6" s="252" t="s">
        <v>181</v>
      </c>
      <c r="L6" s="229"/>
      <c r="M6" s="252" t="s">
        <v>79</v>
      </c>
      <c r="N6" s="229"/>
      <c r="O6" s="229"/>
      <c r="P6" s="229"/>
      <c r="Q6" s="229"/>
      <c r="R6" s="229"/>
      <c r="S6" s="229"/>
      <c r="T6" s="294"/>
      <c r="U6" s="160" t="s">
        <v>346</v>
      </c>
      <c r="V6" s="161" t="s">
        <v>346</v>
      </c>
      <c r="W6" s="161" t="s">
        <v>346</v>
      </c>
      <c r="X6" s="251" t="s">
        <v>450</v>
      </c>
      <c r="Y6" s="161" t="s">
        <v>452</v>
      </c>
      <c r="Z6" s="419"/>
      <c r="AA6" s="51"/>
      <c r="AB6" s="17" t="str">
        <f>+SCHEDAAA!E78</f>
        <v>#21-0-1C(1)</v>
      </c>
      <c r="AC6" s="7"/>
      <c r="AD6" s="7"/>
      <c r="AE6" s="7"/>
      <c r="AF6" s="617" t="s">
        <v>542</v>
      </c>
      <c r="AG6" s="7" t="str">
        <f>SCHEDAAA!N6</f>
        <v>0</v>
      </c>
      <c r="AI6" s="51"/>
      <c r="AJ6" s="51"/>
      <c r="AK6" s="17" t="str">
        <f>+SCHEDAAA!E79</f>
        <v>#21-0-1C(2)</v>
      </c>
      <c r="AL6" s="7"/>
      <c r="AM6" s="7"/>
      <c r="AN6" s="7"/>
      <c r="AO6" s="617" t="s">
        <v>542</v>
      </c>
      <c r="AP6" s="7" t="str">
        <f>SCHEDAAA!E1</f>
        <v>0</v>
      </c>
      <c r="AQ6" s="49" t="s">
        <v>8</v>
      </c>
      <c r="AR6" s="51"/>
      <c r="AS6" s="51"/>
      <c r="AT6" s="51"/>
      <c r="AU6" s="51"/>
      <c r="AV6" s="51"/>
      <c r="AW6" s="51" t="s">
        <v>553</v>
      </c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  <c r="FC6" s="51"/>
      <c r="FD6" s="51"/>
      <c r="FE6" s="51"/>
      <c r="FF6" s="51"/>
      <c r="FG6" s="51"/>
      <c r="FH6" s="51"/>
      <c r="FI6" s="51"/>
      <c r="FJ6" s="51"/>
      <c r="FK6" s="51"/>
      <c r="FL6" s="51"/>
      <c r="FM6" s="51"/>
      <c r="FN6" s="51"/>
      <c r="FO6" s="51"/>
      <c r="FP6" s="51"/>
      <c r="FQ6" s="51"/>
      <c r="FR6" s="51"/>
      <c r="FS6" s="51"/>
      <c r="FT6" s="51"/>
      <c r="FU6" s="51"/>
      <c r="FV6" s="51"/>
      <c r="FW6" s="51"/>
      <c r="FX6" s="51"/>
      <c r="FY6" s="51"/>
      <c r="FZ6" s="51"/>
      <c r="GA6" s="51"/>
      <c r="GB6" s="51"/>
      <c r="GC6" s="51"/>
      <c r="GD6" s="51"/>
      <c r="GE6" s="51"/>
      <c r="GF6" s="51"/>
      <c r="GG6" s="51"/>
      <c r="GH6" s="51"/>
      <c r="GI6" s="51"/>
      <c r="GJ6" s="51"/>
      <c r="GK6" s="51"/>
      <c r="GL6" s="51"/>
      <c r="GM6" s="51"/>
      <c r="GN6" s="51"/>
      <c r="GO6" s="51"/>
      <c r="GP6" s="51"/>
      <c r="GQ6" s="51"/>
      <c r="GR6" s="51"/>
      <c r="GS6" s="51"/>
      <c r="GT6" s="51"/>
      <c r="GU6" s="51"/>
      <c r="GV6" s="51"/>
      <c r="GW6" s="51"/>
      <c r="GX6" s="51"/>
      <c r="GY6" s="51"/>
      <c r="GZ6" s="51"/>
      <c r="HA6" s="51"/>
      <c r="HB6" s="51"/>
      <c r="HC6" s="51"/>
      <c r="HD6" s="51"/>
      <c r="HE6" s="51"/>
      <c r="HF6" s="51"/>
      <c r="HG6" s="51"/>
      <c r="HH6" s="51"/>
      <c r="HI6" s="51"/>
      <c r="HJ6" s="51"/>
      <c r="HK6" s="51"/>
      <c r="HL6" s="51"/>
      <c r="HM6" s="51"/>
      <c r="HN6" s="51"/>
      <c r="HO6" s="51"/>
      <c r="HP6" s="51"/>
      <c r="HQ6" s="51"/>
      <c r="HR6" s="51"/>
      <c r="HS6" s="51"/>
      <c r="HT6" s="51"/>
      <c r="HU6" s="51"/>
      <c r="HV6" s="51"/>
      <c r="HW6" s="51"/>
      <c r="HX6" s="51"/>
      <c r="HY6" s="51"/>
      <c r="HZ6" s="51"/>
      <c r="IA6" s="51"/>
      <c r="IB6" s="51"/>
      <c r="IC6" s="51"/>
      <c r="ID6" s="51"/>
      <c r="IE6" s="51"/>
      <c r="IF6" s="51"/>
      <c r="IG6" s="51"/>
      <c r="IH6" s="51"/>
      <c r="II6" s="51"/>
      <c r="IJ6" s="51"/>
      <c r="IK6" s="51"/>
      <c r="IL6" s="51"/>
      <c r="IM6" s="51"/>
      <c r="IN6" s="51"/>
      <c r="IO6" s="51"/>
      <c r="IP6" s="51"/>
      <c r="IQ6" s="51"/>
      <c r="IR6" s="51"/>
      <c r="IS6" s="51"/>
      <c r="IT6" s="51"/>
      <c r="IU6" s="51"/>
      <c r="IV6" s="51"/>
    </row>
    <row r="7" spans="1:256">
      <c r="A7" s="40"/>
      <c r="B7" s="27"/>
      <c r="C7" s="129"/>
      <c r="D7" s="129"/>
      <c r="E7" s="295" t="s">
        <v>348</v>
      </c>
      <c r="F7" s="296" t="s">
        <v>471</v>
      </c>
      <c r="G7" s="296" t="s">
        <v>471</v>
      </c>
      <c r="H7" s="296" t="s">
        <v>471</v>
      </c>
      <c r="I7" s="296"/>
      <c r="J7" s="252" t="s">
        <v>182</v>
      </c>
      <c r="K7" s="252" t="s">
        <v>183</v>
      </c>
      <c r="L7" s="252" t="s">
        <v>93</v>
      </c>
      <c r="M7" s="252" t="s">
        <v>184</v>
      </c>
      <c r="N7" s="252" t="s">
        <v>95</v>
      </c>
      <c r="O7" s="252" t="s">
        <v>96</v>
      </c>
      <c r="P7" s="252" t="s">
        <v>97</v>
      </c>
      <c r="Q7" s="252" t="s">
        <v>93</v>
      </c>
      <c r="R7" s="252" t="s">
        <v>49</v>
      </c>
      <c r="S7" s="252" t="s">
        <v>186</v>
      </c>
      <c r="T7" s="297" t="s">
        <v>349</v>
      </c>
      <c r="U7" s="298" t="s">
        <v>415</v>
      </c>
      <c r="V7" s="163" t="s">
        <v>415</v>
      </c>
      <c r="W7" s="163" t="s">
        <v>464</v>
      </c>
      <c r="X7" s="254" t="s">
        <v>451</v>
      </c>
      <c r="Y7" s="254" t="s">
        <v>453</v>
      </c>
      <c r="Z7" s="287" t="s">
        <v>350</v>
      </c>
      <c r="AB7" s="7"/>
      <c r="AC7" s="7"/>
      <c r="AD7" s="7"/>
      <c r="AE7" s="7"/>
      <c r="AF7" s="7"/>
      <c r="AH7" s="34" t="s">
        <v>8</v>
      </c>
      <c r="AK7" s="7"/>
      <c r="AL7" s="7"/>
      <c r="AM7" s="7"/>
      <c r="AN7" s="7"/>
      <c r="AO7" s="7"/>
      <c r="AQ7" s="19"/>
      <c r="AU7" s="44"/>
      <c r="AV7" s="44"/>
      <c r="AW7" s="44"/>
      <c r="AX7" s="44" t="s">
        <v>554</v>
      </c>
      <c r="AY7" s="44"/>
    </row>
    <row r="8" spans="1:256" ht="13.5" thickBot="1">
      <c r="A8" s="40"/>
      <c r="B8" s="58" t="s">
        <v>187</v>
      </c>
      <c r="C8" s="291" t="s">
        <v>89</v>
      </c>
      <c r="D8" s="291" t="s">
        <v>90</v>
      </c>
      <c r="E8" s="299" t="s">
        <v>351</v>
      </c>
      <c r="F8" s="300" t="s">
        <v>101</v>
      </c>
      <c r="G8" s="300" t="s">
        <v>545</v>
      </c>
      <c r="H8" s="301" t="s">
        <v>546</v>
      </c>
      <c r="I8" s="301"/>
      <c r="J8" s="302" t="s">
        <v>99</v>
      </c>
      <c r="K8" s="302" t="s">
        <v>99</v>
      </c>
      <c r="L8" s="302" t="s">
        <v>99</v>
      </c>
      <c r="M8" s="302" t="s">
        <v>99</v>
      </c>
      <c r="N8" s="260" t="s">
        <v>188</v>
      </c>
      <c r="O8" s="302" t="s">
        <v>101</v>
      </c>
      <c r="P8" s="302" t="s">
        <v>326</v>
      </c>
      <c r="Q8" s="302" t="s">
        <v>103</v>
      </c>
      <c r="R8" s="302" t="s">
        <v>103</v>
      </c>
      <c r="S8" s="302" t="s">
        <v>104</v>
      </c>
      <c r="T8" s="303" t="s">
        <v>352</v>
      </c>
      <c r="U8" s="446" t="s">
        <v>89</v>
      </c>
      <c r="V8" s="163" t="s">
        <v>391</v>
      </c>
      <c r="W8" s="163" t="s">
        <v>347</v>
      </c>
      <c r="X8" s="254" t="s">
        <v>347</v>
      </c>
      <c r="Y8" s="254" t="s">
        <v>353</v>
      </c>
      <c r="Z8" s="287" t="s">
        <v>354</v>
      </c>
      <c r="AB8" s="47" t="s">
        <v>19</v>
      </c>
      <c r="AC8" s="48"/>
      <c r="AD8" s="48"/>
      <c r="AE8" s="48" t="s">
        <v>8</v>
      </c>
      <c r="AF8" s="688" t="s">
        <v>608</v>
      </c>
      <c r="AG8" s="7"/>
      <c r="AK8" s="47" t="s">
        <v>19</v>
      </c>
      <c r="AL8" s="48"/>
      <c r="AM8" s="48"/>
      <c r="AN8" s="48" t="s">
        <v>8</v>
      </c>
      <c r="AO8" s="688" t="s">
        <v>608</v>
      </c>
      <c r="AP8" s="7"/>
      <c r="AQ8" s="19"/>
      <c r="AU8" s="44"/>
      <c r="AV8" s="44"/>
      <c r="AW8" s="44"/>
      <c r="AX8" s="44"/>
      <c r="AY8" s="44" t="s">
        <v>555</v>
      </c>
    </row>
    <row r="9" spans="1:256" ht="20.100000000000001" customHeight="1">
      <c r="A9" s="164" t="s">
        <v>355</v>
      </c>
      <c r="B9" s="156" t="s">
        <v>189</v>
      </c>
      <c r="C9" s="870"/>
      <c r="D9" s="871">
        <f>SUM(D10:D12)</f>
        <v>0</v>
      </c>
      <c r="E9" s="309">
        <f>IF(C9=0,0,ROUND(D9/C9,2))</f>
        <v>0</v>
      </c>
      <c r="F9" s="872"/>
      <c r="G9" s="872"/>
      <c r="H9" s="872"/>
      <c r="I9" s="872"/>
      <c r="J9" s="872"/>
      <c r="K9" s="872"/>
      <c r="L9" s="872"/>
      <c r="M9" s="872"/>
      <c r="N9" s="884"/>
      <c r="O9" s="872"/>
      <c r="P9" s="872"/>
      <c r="Q9" s="872"/>
      <c r="R9" s="872"/>
      <c r="S9" s="165"/>
      <c r="T9" s="271"/>
      <c r="U9" s="522"/>
      <c r="V9" s="529">
        <f>SUM(V10:V12)</f>
        <v>0</v>
      </c>
      <c r="W9" s="489">
        <f>IF(V9=0,0,ROUND(V9/$U$9,2))</f>
        <v>0</v>
      </c>
      <c r="X9" s="490">
        <f>IF(AND($U$9=0,E9&gt;0),E9,IF(AND($U$9=0,E9=0),0,IF(AND($U$9&gt;0,E9=0),ROUND(-V9/$U$9,2),E9-ROUND(V9/$U$9,2))))</f>
        <v>0</v>
      </c>
      <c r="Y9" s="630">
        <f t="shared" ref="Y9:Y19" si="0">IF(AND(E9=0,X9=0),0,IF(E9=0,-1,IF(V9=0,1,ROUND(X9/W9,2))))</f>
        <v>0</v>
      </c>
      <c r="Z9" s="634"/>
      <c r="AB9" s="47" t="s">
        <v>190</v>
      </c>
      <c r="AC9" s="81">
        <f>SUM(AC11-AC10)</f>
        <v>0</v>
      </c>
      <c r="AD9" s="48"/>
      <c r="AE9" s="48" t="s">
        <v>8</v>
      </c>
      <c r="AF9" s="689" t="s">
        <v>617</v>
      </c>
      <c r="AG9" s="691" t="s">
        <v>619</v>
      </c>
      <c r="AH9" s="7"/>
      <c r="AK9" s="47" t="s">
        <v>191</v>
      </c>
      <c r="AL9" s="81">
        <f>SUM(AL11-AL10)</f>
        <v>0</v>
      </c>
      <c r="AM9" s="48"/>
      <c r="AN9" s="48" t="s">
        <v>8</v>
      </c>
      <c r="AO9" s="689" t="s">
        <v>617</v>
      </c>
      <c r="AP9" s="691" t="s">
        <v>619</v>
      </c>
      <c r="AQ9" s="19"/>
      <c r="AT9" s="40" t="str">
        <f>+B9</f>
        <v>Meals-Congregate</v>
      </c>
      <c r="AV9" s="40">
        <f>+D9</f>
        <v>0</v>
      </c>
    </row>
    <row r="10" spans="1:256" ht="20.100000000000001" customHeight="1">
      <c r="A10" s="168" t="s">
        <v>356</v>
      </c>
      <c r="B10" s="40" t="s">
        <v>357</v>
      </c>
      <c r="C10" s="872"/>
      <c r="D10" s="870"/>
      <c r="E10" s="309">
        <f>IF(C9=0,0,ROUND(D10/C9,2))</f>
        <v>0</v>
      </c>
      <c r="F10" s="872"/>
      <c r="G10" s="885"/>
      <c r="H10" s="885"/>
      <c r="I10" s="885"/>
      <c r="J10" s="886"/>
      <c r="K10" s="886"/>
      <c r="L10" s="886"/>
      <c r="M10" s="886"/>
      <c r="N10" s="887">
        <f t="shared" ref="N10:N19" si="1">D10-SUM(F10:M10)</f>
        <v>0</v>
      </c>
      <c r="O10" s="886"/>
      <c r="P10" s="886"/>
      <c r="Q10" s="886"/>
      <c r="R10" s="886"/>
      <c r="S10" s="262">
        <f t="shared" ref="S10:S19" si="2">N10-SUM(O10:R10)</f>
        <v>0</v>
      </c>
      <c r="T10" s="272"/>
      <c r="U10" s="530"/>
      <c r="V10" s="522"/>
      <c r="W10" s="482">
        <f>IF(V10=0,0,ROUND(V10/$U$9,2))</f>
        <v>0</v>
      </c>
      <c r="X10" s="462">
        <f>IF(AND($U$9=0,E10&gt;0),E10,IF(AND($U$9=0,E10=0),0,IF(AND($U$9&gt;0,E10=0),ROUND(-V10/$U$9,2),E10-ROUND(V10/$U$9,2))))</f>
        <v>0</v>
      </c>
      <c r="Y10" s="631">
        <f t="shared" si="0"/>
        <v>0</v>
      </c>
      <c r="Z10" s="635"/>
      <c r="AB10" s="47" t="s">
        <v>192</v>
      </c>
      <c r="AC10" s="133">
        <f>IF(VERMTCH!E13&lt;=0,0,VERMTCH!E13)</f>
        <v>0</v>
      </c>
      <c r="AD10" s="48"/>
      <c r="AE10" s="48" t="s">
        <v>8</v>
      </c>
      <c r="AF10" s="689" t="s">
        <v>618</v>
      </c>
      <c r="AG10" s="683"/>
      <c r="AH10" s="7"/>
      <c r="AK10" s="47" t="s">
        <v>193</v>
      </c>
      <c r="AL10" s="133">
        <f>IF(VERMTCH!F13&lt;=0,0,VERMTCH!F13)</f>
        <v>0</v>
      </c>
      <c r="AM10" s="48"/>
      <c r="AN10" s="48" t="s">
        <v>8</v>
      </c>
      <c r="AO10" s="689" t="s">
        <v>618</v>
      </c>
      <c r="AP10" s="683"/>
      <c r="AQ10" s="19"/>
      <c r="AT10" s="40" t="str">
        <f t="shared" ref="AT10:AT42" si="3">+B10</f>
        <v xml:space="preserve">   Program Management</v>
      </c>
      <c r="AV10" s="40">
        <f t="shared" ref="AV10:AV42" si="4">+D10</f>
        <v>0</v>
      </c>
      <c r="AX10" s="44">
        <f>+AV10-AW10</f>
        <v>0</v>
      </c>
      <c r="AY10" s="102" t="str">
        <f t="shared" ref="AY10:AY44" si="5">IF(AV10=0," ",(AW10/AV10))</f>
        <v xml:space="preserve"> </v>
      </c>
    </row>
    <row r="11" spans="1:256" ht="20.100000000000001" customHeight="1">
      <c r="A11" s="168" t="s">
        <v>358</v>
      </c>
      <c r="B11" s="156" t="s">
        <v>359</v>
      </c>
      <c r="C11" s="872"/>
      <c r="D11" s="870"/>
      <c r="E11" s="309">
        <f>IF(C9=0,0,ROUND(D11/C9,2))</f>
        <v>0</v>
      </c>
      <c r="F11" s="870"/>
      <c r="G11" s="870"/>
      <c r="H11" s="870"/>
      <c r="I11" s="885"/>
      <c r="J11" s="870"/>
      <c r="K11" s="870"/>
      <c r="L11" s="870"/>
      <c r="M11" s="870"/>
      <c r="N11" s="888">
        <f t="shared" si="1"/>
        <v>0</v>
      </c>
      <c r="O11" s="870"/>
      <c r="P11" s="870"/>
      <c r="Q11" s="870"/>
      <c r="R11" s="870"/>
      <c r="S11" s="261">
        <f t="shared" si="2"/>
        <v>0</v>
      </c>
      <c r="T11" s="273"/>
      <c r="U11" s="531"/>
      <c r="V11" s="522"/>
      <c r="W11" s="482">
        <f>IF(V11=0,0,ROUND(V11/$U$9,2))</f>
        <v>0</v>
      </c>
      <c r="X11" s="462">
        <f>IF(AND($U$9=0,E11&gt;0),E11,IF(AND($U$9=0,E11=0),0,IF(AND($U$9&gt;0,E11=0),ROUND(-V11/$U$9,2),E11-ROUND(V11/$U$9,2))))</f>
        <v>0</v>
      </c>
      <c r="Y11" s="631">
        <f t="shared" si="0"/>
        <v>0</v>
      </c>
      <c r="Z11" s="635"/>
      <c r="AB11" s="47" t="s">
        <v>194</v>
      </c>
      <c r="AC11" s="133">
        <f>+S20</f>
        <v>0</v>
      </c>
      <c r="AD11" s="48"/>
      <c r="AE11" s="48" t="s">
        <v>8</v>
      </c>
      <c r="AF11" s="683" t="s">
        <v>605</v>
      </c>
      <c r="AG11" s="683"/>
      <c r="AH11" s="7"/>
      <c r="AK11" s="47" t="s">
        <v>194</v>
      </c>
      <c r="AL11" s="133">
        <f>+S40</f>
        <v>0</v>
      </c>
      <c r="AM11" s="48"/>
      <c r="AN11" s="48" t="s">
        <v>8</v>
      </c>
      <c r="AO11" s="683" t="s">
        <v>605</v>
      </c>
      <c r="AP11" s="683"/>
      <c r="AQ11" s="19"/>
      <c r="AT11" s="40" t="str">
        <f t="shared" si="3"/>
        <v xml:space="preserve">    Primary &amp; Associated Cost</v>
      </c>
      <c r="AV11" s="40">
        <f t="shared" si="4"/>
        <v>0</v>
      </c>
      <c r="AX11" s="44">
        <f t="shared" ref="AX11:AX41" si="6">+AV11-AW11</f>
        <v>0</v>
      </c>
      <c r="AY11" s="102" t="str">
        <f t="shared" si="5"/>
        <v xml:space="preserve"> </v>
      </c>
    </row>
    <row r="12" spans="1:256" ht="20.100000000000001" customHeight="1" thickBot="1">
      <c r="A12" s="168" t="s">
        <v>360</v>
      </c>
      <c r="B12" s="156" t="s">
        <v>361</v>
      </c>
      <c r="C12" s="872"/>
      <c r="D12" s="870"/>
      <c r="E12" s="309">
        <f>IF(C9=0,0,ROUND(D12/C9,2))</f>
        <v>0</v>
      </c>
      <c r="F12" s="889"/>
      <c r="G12" s="889"/>
      <c r="H12" s="889"/>
      <c r="I12" s="889"/>
      <c r="J12" s="890"/>
      <c r="K12" s="890"/>
      <c r="L12" s="890"/>
      <c r="M12" s="890"/>
      <c r="N12" s="888">
        <f t="shared" si="1"/>
        <v>0</v>
      </c>
      <c r="O12" s="890"/>
      <c r="P12" s="890"/>
      <c r="Q12" s="890"/>
      <c r="R12" s="890"/>
      <c r="S12" s="261">
        <f t="shared" si="2"/>
        <v>0</v>
      </c>
      <c r="T12" s="274"/>
      <c r="U12" s="533"/>
      <c r="V12" s="523"/>
      <c r="W12" s="483">
        <f>IF(V12=0,0,ROUND(V12/U9,2))</f>
        <v>0</v>
      </c>
      <c r="X12" s="463">
        <f>IF(AND($U$9=0,E12&gt;0),E12,IF(AND($U$9=0,E12=0),0,IF(AND($U$9&gt;0,E12=0),ROUND(-V12/$U$9,2),E12-ROUND(V12/$U$9,2))))</f>
        <v>0</v>
      </c>
      <c r="Y12" s="632">
        <f t="shared" si="0"/>
        <v>0</v>
      </c>
      <c r="Z12" s="635"/>
      <c r="AB12" s="48" t="s">
        <v>196</v>
      </c>
      <c r="AC12" s="133">
        <f>+J20+O20</f>
        <v>0</v>
      </c>
      <c r="AD12" s="48"/>
      <c r="AE12" s="48" t="s">
        <v>8</v>
      </c>
      <c r="AF12" s="690" t="s">
        <v>606</v>
      </c>
      <c r="AG12" s="683"/>
      <c r="AH12" s="7"/>
      <c r="AK12" s="48" t="s">
        <v>196</v>
      </c>
      <c r="AL12" s="133">
        <f>+J40+O40</f>
        <v>0</v>
      </c>
      <c r="AM12" s="48"/>
      <c r="AN12" s="48" t="s">
        <v>8</v>
      </c>
      <c r="AO12" s="690" t="s">
        <v>606</v>
      </c>
      <c r="AP12" s="683"/>
      <c r="AQ12" s="49"/>
      <c r="AT12" s="40" t="str">
        <f t="shared" si="3"/>
        <v xml:space="preserve">    Site Operation</v>
      </c>
      <c r="AV12" s="40">
        <f t="shared" si="4"/>
        <v>0</v>
      </c>
      <c r="AX12" s="44">
        <f t="shared" si="6"/>
        <v>0</v>
      </c>
      <c r="AY12" s="102" t="str">
        <f t="shared" si="5"/>
        <v xml:space="preserve"> </v>
      </c>
    </row>
    <row r="13" spans="1:256" ht="20.100000000000001" customHeight="1">
      <c r="A13" s="170" t="s">
        <v>362</v>
      </c>
      <c r="B13" s="27" t="s">
        <v>195</v>
      </c>
      <c r="C13" s="870"/>
      <c r="D13" s="870"/>
      <c r="E13" s="310">
        <f>IF(C13=0,0,ROUND(D13/C13,2))</f>
        <v>0</v>
      </c>
      <c r="F13" s="876"/>
      <c r="G13" s="876"/>
      <c r="H13" s="876"/>
      <c r="I13" s="876"/>
      <c r="J13" s="870"/>
      <c r="K13" s="886"/>
      <c r="L13" s="870"/>
      <c r="M13" s="870"/>
      <c r="N13" s="888">
        <f t="shared" si="1"/>
        <v>0</v>
      </c>
      <c r="O13" s="870"/>
      <c r="P13" s="870"/>
      <c r="Q13" s="870"/>
      <c r="R13" s="870"/>
      <c r="S13" s="261">
        <f t="shared" si="2"/>
        <v>0</v>
      </c>
      <c r="T13" s="273"/>
      <c r="U13" s="532"/>
      <c r="V13" s="522"/>
      <c r="W13" s="481">
        <f>IF(V13=0,0,ROUND(V13/U13,2))</f>
        <v>0</v>
      </c>
      <c r="X13" s="484">
        <f t="shared" ref="X13:X19" si="7">IF(AND(U13=0,E13&gt;0),E13,IF(AND(U13=0,E13=0),0,IF(AND(U13&gt;0,E13=0),ROUND(-V13/U13,2),E13-ROUND(V13/U13,2))))</f>
        <v>0</v>
      </c>
      <c r="Y13" s="633">
        <f t="shared" si="0"/>
        <v>0</v>
      </c>
      <c r="Z13" s="636"/>
      <c r="AB13" s="48" t="s">
        <v>197</v>
      </c>
      <c r="AC13" s="81">
        <f>SUM(AC11:AC12)</f>
        <v>0</v>
      </c>
      <c r="AD13" s="48"/>
      <c r="AE13" s="48"/>
      <c r="AF13" s="690" t="s">
        <v>607</v>
      </c>
      <c r="AG13" s="683"/>
      <c r="AH13" s="7"/>
      <c r="AK13" s="701" t="s">
        <v>685</v>
      </c>
      <c r="AL13" s="133">
        <f>VERMTCH!I29</f>
        <v>0</v>
      </c>
      <c r="AM13" s="48"/>
      <c r="AN13" s="48"/>
      <c r="AO13" s="690" t="s">
        <v>607</v>
      </c>
      <c r="AP13" s="683"/>
      <c r="AQ13" s="49"/>
      <c r="AT13" s="40" t="str">
        <f t="shared" si="3"/>
        <v>Nutrition Education</v>
      </c>
      <c r="AV13" s="40">
        <f t="shared" si="4"/>
        <v>0</v>
      </c>
      <c r="AX13" s="44">
        <f t="shared" si="6"/>
        <v>0</v>
      </c>
      <c r="AY13" s="102" t="str">
        <f t="shared" si="5"/>
        <v xml:space="preserve"> </v>
      </c>
    </row>
    <row r="14" spans="1:256" ht="20.100000000000001" customHeight="1">
      <c r="A14" s="170" t="s">
        <v>363</v>
      </c>
      <c r="B14" s="27" t="s">
        <v>198</v>
      </c>
      <c r="C14" s="492"/>
      <c r="D14" s="873"/>
      <c r="E14" s="310">
        <f t="shared" ref="E14:E19" si="8">IF(C14=0,0,ROUND(D14/C14,2))</f>
        <v>0</v>
      </c>
      <c r="F14" s="891"/>
      <c r="G14" s="892"/>
      <c r="H14" s="892"/>
      <c r="I14" s="892"/>
      <c r="J14" s="870"/>
      <c r="K14" s="886"/>
      <c r="L14" s="870"/>
      <c r="M14" s="870"/>
      <c r="N14" s="888">
        <f t="shared" si="1"/>
        <v>0</v>
      </c>
      <c r="O14" s="870"/>
      <c r="P14" s="870"/>
      <c r="Q14" s="870"/>
      <c r="R14" s="870"/>
      <c r="S14" s="261">
        <f t="shared" si="2"/>
        <v>0</v>
      </c>
      <c r="T14" s="273"/>
      <c r="U14" s="532"/>
      <c r="V14" s="522"/>
      <c r="W14" s="485">
        <f t="shared" ref="W14:W19" si="9">IF(V14=0,0,ROUND(V14/U14,2))</f>
        <v>0</v>
      </c>
      <c r="X14" s="486">
        <f t="shared" si="7"/>
        <v>0</v>
      </c>
      <c r="Y14" s="460">
        <f t="shared" si="0"/>
        <v>0</v>
      </c>
      <c r="Z14" s="426"/>
      <c r="AD14" s="48"/>
      <c r="AE14" s="48" t="s">
        <v>8</v>
      </c>
      <c r="AF14" s="7"/>
      <c r="AG14" s="19"/>
      <c r="AH14" s="7"/>
      <c r="AK14" s="701" t="s">
        <v>684</v>
      </c>
      <c r="AL14" s="133">
        <f>VERMTCH!I30-VERMTCH!I29</f>
        <v>0</v>
      </c>
      <c r="AM14" s="48"/>
      <c r="AN14" s="48" t="s">
        <v>8</v>
      </c>
      <c r="AO14" s="7"/>
      <c r="AP14" s="19" t="s">
        <v>8</v>
      </c>
      <c r="AQ14" s="49"/>
      <c r="AT14" s="40" t="str">
        <f t="shared" si="3"/>
        <v>Nutrition Counseling</v>
      </c>
      <c r="AV14" s="40">
        <f t="shared" si="4"/>
        <v>0</v>
      </c>
      <c r="AX14" s="44">
        <f t="shared" si="6"/>
        <v>0</v>
      </c>
      <c r="AY14" s="102" t="str">
        <f t="shared" si="5"/>
        <v xml:space="preserve"> </v>
      </c>
    </row>
    <row r="15" spans="1:256" ht="20.100000000000001" customHeight="1">
      <c r="A15" s="170" t="s">
        <v>364</v>
      </c>
      <c r="C15" s="873"/>
      <c r="D15" s="873"/>
      <c r="E15" s="310">
        <f t="shared" si="8"/>
        <v>0</v>
      </c>
      <c r="F15" s="891"/>
      <c r="G15" s="892"/>
      <c r="H15" s="892"/>
      <c r="I15" s="892"/>
      <c r="J15" s="870"/>
      <c r="K15" s="870"/>
      <c r="L15" s="870"/>
      <c r="M15" s="870"/>
      <c r="N15" s="888">
        <f t="shared" si="1"/>
        <v>0</v>
      </c>
      <c r="O15" s="870"/>
      <c r="P15" s="870"/>
      <c r="Q15" s="870"/>
      <c r="R15" s="870"/>
      <c r="S15" s="261">
        <f t="shared" si="2"/>
        <v>0</v>
      </c>
      <c r="T15" s="273"/>
      <c r="U15" s="532"/>
      <c r="V15" s="534"/>
      <c r="W15" s="485">
        <f t="shared" si="9"/>
        <v>0</v>
      </c>
      <c r="X15" s="486">
        <f t="shared" si="7"/>
        <v>0</v>
      </c>
      <c r="Y15" s="460">
        <f t="shared" si="0"/>
        <v>0</v>
      </c>
      <c r="Z15" s="426"/>
      <c r="AB15" s="48"/>
      <c r="AC15" s="48"/>
      <c r="AD15" s="48"/>
      <c r="AE15" s="48" t="s">
        <v>8</v>
      </c>
      <c r="AF15" s="7"/>
      <c r="AG15" s="7"/>
      <c r="AH15" s="7"/>
      <c r="AK15" s="48" t="s">
        <v>197</v>
      </c>
      <c r="AL15" s="81">
        <f>SUM(AL11:AL14)</f>
        <v>0</v>
      </c>
      <c r="AM15" s="48"/>
      <c r="AN15" s="48" t="s">
        <v>8</v>
      </c>
      <c r="AP15" s="7"/>
      <c r="AQ15" s="49"/>
      <c r="AT15" s="40">
        <f t="shared" si="3"/>
        <v>0</v>
      </c>
      <c r="AV15" s="40">
        <f t="shared" si="4"/>
        <v>0</v>
      </c>
      <c r="AX15" s="44">
        <f t="shared" si="6"/>
        <v>0</v>
      </c>
      <c r="AY15" s="102" t="str">
        <f t="shared" si="5"/>
        <v xml:space="preserve"> </v>
      </c>
    </row>
    <row r="16" spans="1:256" ht="20.100000000000001" customHeight="1">
      <c r="A16" s="170" t="s">
        <v>365</v>
      </c>
      <c r="B16" s="27"/>
      <c r="C16" s="873"/>
      <c r="D16" s="873"/>
      <c r="E16" s="310">
        <f t="shared" si="8"/>
        <v>0</v>
      </c>
      <c r="F16" s="891"/>
      <c r="G16" s="892"/>
      <c r="H16" s="892"/>
      <c r="I16" s="892"/>
      <c r="J16" s="870"/>
      <c r="K16" s="870"/>
      <c r="L16" s="870"/>
      <c r="M16" s="870"/>
      <c r="N16" s="888">
        <f t="shared" si="1"/>
        <v>0</v>
      </c>
      <c r="O16" s="870"/>
      <c r="P16" s="870"/>
      <c r="Q16" s="870"/>
      <c r="R16" s="870"/>
      <c r="S16" s="261">
        <f t="shared" si="2"/>
        <v>0</v>
      </c>
      <c r="T16" s="273"/>
      <c r="U16" s="532"/>
      <c r="V16" s="534"/>
      <c r="W16" s="485">
        <f t="shared" si="9"/>
        <v>0</v>
      </c>
      <c r="X16" s="486">
        <f t="shared" si="7"/>
        <v>0</v>
      </c>
      <c r="Y16" s="460">
        <f t="shared" si="0"/>
        <v>0</v>
      </c>
      <c r="Z16" s="426"/>
      <c r="AA16" s="27"/>
      <c r="AB16" s="82" t="s">
        <v>30</v>
      </c>
      <c r="AC16" s="48" t="str">
        <f>SCHEDAAA!J14</f>
        <v>From: Sept. 30, 2017  To: Sept. 30, 2021</v>
      </c>
      <c r="AD16" s="48"/>
      <c r="AE16" s="48"/>
      <c r="AF16" s="7"/>
      <c r="AG16" s="7"/>
      <c r="AH16" s="7"/>
      <c r="AI16" s="27"/>
      <c r="AJ16" s="27"/>
      <c r="AK16" s="82" t="s">
        <v>30</v>
      </c>
      <c r="AL16" s="48" t="str">
        <f>SCHEDAAA!J14</f>
        <v>From: Sept. 30, 2017  To: Sept. 30, 2021</v>
      </c>
      <c r="AM16" s="48"/>
      <c r="AN16" s="48"/>
      <c r="AO16" s="7"/>
      <c r="AP16" s="7"/>
      <c r="AQ16" s="49"/>
      <c r="AR16" s="27"/>
      <c r="AS16" s="27"/>
      <c r="AT16" s="27">
        <f>+F11</f>
        <v>0</v>
      </c>
      <c r="AU16" s="27"/>
      <c r="AV16" s="27">
        <f t="shared" si="4"/>
        <v>0</v>
      </c>
      <c r="AW16" s="27"/>
      <c r="AX16" s="23">
        <f t="shared" si="6"/>
        <v>0</v>
      </c>
      <c r="AY16" s="90" t="str">
        <f t="shared" si="5"/>
        <v xml:space="preserve"> </v>
      </c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  <c r="IS16" s="27"/>
      <c r="IT16" s="27"/>
      <c r="IU16" s="27"/>
      <c r="IV16" s="27"/>
    </row>
    <row r="17" spans="1:256" ht="20.100000000000001" customHeight="1">
      <c r="A17" s="170" t="s">
        <v>366</v>
      </c>
      <c r="B17" s="27"/>
      <c r="C17" s="873"/>
      <c r="D17" s="873"/>
      <c r="E17" s="310">
        <f t="shared" si="8"/>
        <v>0</v>
      </c>
      <c r="F17" s="891"/>
      <c r="G17" s="892"/>
      <c r="H17" s="892"/>
      <c r="I17" s="892"/>
      <c r="J17" s="870"/>
      <c r="K17" s="870"/>
      <c r="L17" s="870"/>
      <c r="M17" s="870"/>
      <c r="N17" s="888">
        <f t="shared" si="1"/>
        <v>0</v>
      </c>
      <c r="O17" s="870"/>
      <c r="P17" s="870"/>
      <c r="Q17" s="870"/>
      <c r="R17" s="870"/>
      <c r="S17" s="261">
        <f t="shared" si="2"/>
        <v>0</v>
      </c>
      <c r="T17" s="273"/>
      <c r="U17" s="535"/>
      <c r="V17" s="536"/>
      <c r="W17" s="485">
        <f t="shared" si="9"/>
        <v>0</v>
      </c>
      <c r="X17" s="486">
        <f t="shared" si="7"/>
        <v>0</v>
      </c>
      <c r="Y17" s="460">
        <f t="shared" si="0"/>
        <v>0</v>
      </c>
      <c r="Z17" s="426"/>
      <c r="AB17" s="82" t="s">
        <v>8</v>
      </c>
      <c r="AC17" s="48" t="s">
        <v>8</v>
      </c>
      <c r="AD17" s="48"/>
      <c r="AE17" s="48" t="s">
        <v>8</v>
      </c>
      <c r="AF17" s="7"/>
      <c r="AG17" s="7"/>
      <c r="AH17" s="7"/>
      <c r="AK17" s="82" t="s">
        <v>8</v>
      </c>
      <c r="AL17" s="48" t="s">
        <v>8</v>
      </c>
      <c r="AM17" s="48"/>
      <c r="AN17" s="48" t="s">
        <v>8</v>
      </c>
      <c r="AO17" s="7"/>
      <c r="AP17" s="7"/>
      <c r="AQ17" s="19"/>
      <c r="AT17" s="40">
        <f>+C17</f>
        <v>0</v>
      </c>
      <c r="AV17" s="40">
        <f t="shared" si="4"/>
        <v>0</v>
      </c>
      <c r="AX17" s="44">
        <f t="shared" si="6"/>
        <v>0</v>
      </c>
      <c r="AY17" s="102" t="str">
        <f t="shared" si="5"/>
        <v xml:space="preserve"> </v>
      </c>
    </row>
    <row r="18" spans="1:256" ht="20.100000000000001" customHeight="1">
      <c r="A18" s="170" t="s">
        <v>367</v>
      </c>
      <c r="C18" s="873"/>
      <c r="D18" s="873"/>
      <c r="E18" s="310">
        <f t="shared" si="8"/>
        <v>0</v>
      </c>
      <c r="F18" s="891"/>
      <c r="G18" s="892"/>
      <c r="H18" s="892"/>
      <c r="I18" s="892"/>
      <c r="J18" s="870"/>
      <c r="K18" s="870"/>
      <c r="L18" s="870"/>
      <c r="M18" s="870"/>
      <c r="N18" s="888">
        <f t="shared" si="1"/>
        <v>0</v>
      </c>
      <c r="O18" s="870"/>
      <c r="P18" s="870"/>
      <c r="Q18" s="870"/>
      <c r="R18" s="870"/>
      <c r="S18" s="261">
        <f t="shared" si="2"/>
        <v>0</v>
      </c>
      <c r="T18" s="273"/>
      <c r="U18" s="535"/>
      <c r="V18" s="536"/>
      <c r="W18" s="485">
        <f t="shared" si="9"/>
        <v>0</v>
      </c>
      <c r="X18" s="486">
        <f t="shared" si="7"/>
        <v>0</v>
      </c>
      <c r="Y18" s="460">
        <f t="shared" si="0"/>
        <v>0</v>
      </c>
      <c r="Z18" s="426"/>
      <c r="AA18" s="38"/>
      <c r="AB18" s="82" t="s">
        <v>36</v>
      </c>
      <c r="AC18" s="48" t="str">
        <f>SCHEDAAA!J16</f>
        <v>From: Sept. 30, 2020  To: Sept. 30, 2021</v>
      </c>
      <c r="AD18" s="48"/>
      <c r="AE18" s="48"/>
      <c r="AF18" s="7"/>
      <c r="AG18" s="7"/>
      <c r="AH18" s="7"/>
      <c r="AI18" s="38"/>
      <c r="AJ18" s="38"/>
      <c r="AK18" s="82" t="s">
        <v>36</v>
      </c>
      <c r="AL18" s="48" t="str">
        <f>SCHEDAAA!J16</f>
        <v>From: Sept. 30, 2020  To: Sept. 30, 2021</v>
      </c>
      <c r="AM18" s="48"/>
      <c r="AN18" s="48"/>
      <c r="AO18" s="7"/>
      <c r="AP18" s="7"/>
      <c r="AQ18" s="19"/>
      <c r="AR18" s="38"/>
      <c r="AS18" s="38"/>
      <c r="AT18" s="38">
        <f>+D17</f>
        <v>0</v>
      </c>
      <c r="AU18" s="38"/>
      <c r="AV18" s="38">
        <f t="shared" si="4"/>
        <v>0</v>
      </c>
      <c r="AW18" s="38"/>
      <c r="AX18" s="77">
        <f t="shared" si="6"/>
        <v>0</v>
      </c>
      <c r="AY18" s="644" t="str">
        <f t="shared" si="5"/>
        <v xml:space="preserve"> </v>
      </c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  <c r="IQ18" s="38"/>
      <c r="IR18" s="38"/>
      <c r="IS18" s="38"/>
      <c r="IT18" s="38"/>
      <c r="IU18" s="38"/>
      <c r="IV18" s="38"/>
    </row>
    <row r="19" spans="1:256" ht="20.100000000000001" customHeight="1" thickBot="1">
      <c r="A19" s="40"/>
      <c r="C19" s="873"/>
      <c r="D19" s="873"/>
      <c r="E19" s="310">
        <f t="shared" si="8"/>
        <v>0</v>
      </c>
      <c r="F19" s="891"/>
      <c r="G19" s="892"/>
      <c r="H19" s="892"/>
      <c r="I19" s="892"/>
      <c r="J19" s="870"/>
      <c r="K19" s="870"/>
      <c r="L19" s="870"/>
      <c r="M19" s="870"/>
      <c r="N19" s="887">
        <f t="shared" si="1"/>
        <v>0</v>
      </c>
      <c r="O19" s="870"/>
      <c r="P19" s="870"/>
      <c r="Q19" s="870"/>
      <c r="R19" s="870"/>
      <c r="S19" s="261">
        <f t="shared" si="2"/>
        <v>0</v>
      </c>
      <c r="T19" s="273"/>
      <c r="U19" s="537"/>
      <c r="V19" s="538"/>
      <c r="W19" s="487">
        <f t="shared" si="9"/>
        <v>0</v>
      </c>
      <c r="X19" s="488">
        <f t="shared" si="7"/>
        <v>0</v>
      </c>
      <c r="Y19" s="460">
        <f t="shared" si="0"/>
        <v>0</v>
      </c>
      <c r="Z19" s="427"/>
      <c r="AB19" s="82" t="s">
        <v>8</v>
      </c>
      <c r="AC19" s="48" t="s">
        <v>8</v>
      </c>
      <c r="AD19" s="48"/>
      <c r="AE19" s="48" t="s">
        <v>8</v>
      </c>
      <c r="AF19" s="7"/>
      <c r="AG19" s="7"/>
      <c r="AH19" s="7"/>
      <c r="AK19" s="82" t="s">
        <v>8</v>
      </c>
      <c r="AL19" s="48" t="s">
        <v>8</v>
      </c>
      <c r="AM19" s="48"/>
      <c r="AN19" s="48" t="s">
        <v>8</v>
      </c>
      <c r="AO19" s="7"/>
      <c r="AP19" s="7"/>
      <c r="AQ19" s="19"/>
      <c r="AV19" s="40">
        <f t="shared" si="4"/>
        <v>0</v>
      </c>
      <c r="AX19" s="44">
        <f t="shared" si="6"/>
        <v>0</v>
      </c>
      <c r="AY19" s="102" t="str">
        <f t="shared" si="5"/>
        <v xml:space="preserve"> </v>
      </c>
    </row>
    <row r="20" spans="1:256" ht="20.100000000000001" customHeight="1" thickBot="1">
      <c r="A20" s="40"/>
      <c r="B20" s="51" t="s">
        <v>199</v>
      </c>
      <c r="C20" s="874">
        <f>SUM(C9:C19)</f>
        <v>0</v>
      </c>
      <c r="D20" s="875">
        <f>SUM(D10:D19)</f>
        <v>0</v>
      </c>
      <c r="E20" s="173"/>
      <c r="F20" s="174">
        <f>+F11</f>
        <v>0</v>
      </c>
      <c r="G20" s="174">
        <f>+G11</f>
        <v>0</v>
      </c>
      <c r="H20" s="174">
        <f>+H11</f>
        <v>0</v>
      </c>
      <c r="I20" s="172"/>
      <c r="J20" s="172">
        <f t="shared" ref="J20:T20" si="10">SUM(J10:J19)</f>
        <v>0</v>
      </c>
      <c r="K20" s="172">
        <f t="shared" si="10"/>
        <v>0</v>
      </c>
      <c r="L20" s="172">
        <f t="shared" si="10"/>
        <v>0</v>
      </c>
      <c r="M20" s="172">
        <f t="shared" si="10"/>
        <v>0</v>
      </c>
      <c r="N20" s="172">
        <f t="shared" si="10"/>
        <v>0</v>
      </c>
      <c r="O20" s="172">
        <f t="shared" si="10"/>
        <v>0</v>
      </c>
      <c r="P20" s="172">
        <f t="shared" si="10"/>
        <v>0</v>
      </c>
      <c r="Q20" s="172">
        <f t="shared" si="10"/>
        <v>0</v>
      </c>
      <c r="R20" s="172">
        <f t="shared" si="10"/>
        <v>0</v>
      </c>
      <c r="S20" s="172">
        <f t="shared" si="10"/>
        <v>0</v>
      </c>
      <c r="T20" s="175">
        <f t="shared" si="10"/>
        <v>0</v>
      </c>
      <c r="U20" s="539">
        <f>SUM(U9:U19)</f>
        <v>0</v>
      </c>
      <c r="V20" s="540">
        <f>SUM(V10:V19)</f>
        <v>0</v>
      </c>
      <c r="W20" s="176"/>
      <c r="X20" s="416"/>
      <c r="Y20" s="417"/>
      <c r="Z20" s="177"/>
      <c r="AA20" s="51"/>
      <c r="AB20" s="48" t="s">
        <v>41</v>
      </c>
      <c r="AC20" s="48"/>
      <c r="AD20" s="48"/>
      <c r="AE20" s="48" t="s">
        <v>42</v>
      </c>
      <c r="AF20" s="7"/>
      <c r="AG20" s="19"/>
      <c r="AH20" s="7"/>
      <c r="AI20" s="27"/>
      <c r="AJ20" s="27"/>
      <c r="AK20" s="48" t="s">
        <v>41</v>
      </c>
      <c r="AL20" s="48"/>
      <c r="AM20" s="48"/>
      <c r="AN20" s="48" t="s">
        <v>42</v>
      </c>
      <c r="AO20" s="7"/>
      <c r="AP20" s="19"/>
      <c r="AQ20" s="19"/>
      <c r="AR20" s="27"/>
      <c r="AS20" s="27"/>
      <c r="AT20" s="27" t="str">
        <f t="shared" si="3"/>
        <v>Total C-1 Nutrition Services</v>
      </c>
      <c r="AU20" s="27"/>
      <c r="AV20" s="27">
        <f t="shared" si="4"/>
        <v>0</v>
      </c>
      <c r="AW20" s="27">
        <f>SUM(AW9:AW19)</f>
        <v>0</v>
      </c>
      <c r="AX20" s="23">
        <f t="shared" si="6"/>
        <v>0</v>
      </c>
      <c r="AY20" s="90" t="str">
        <f t="shared" si="5"/>
        <v xml:space="preserve"> </v>
      </c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27"/>
      <c r="IU20" s="27"/>
      <c r="IV20" s="27"/>
    </row>
    <row r="21" spans="1:256" ht="20.100000000000001" customHeight="1" thickTop="1">
      <c r="A21" s="40"/>
      <c r="B21" s="104"/>
      <c r="C21" s="711"/>
      <c r="D21" s="711"/>
      <c r="E21" s="179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80"/>
      <c r="AB21" s="82" t="s">
        <v>708</v>
      </c>
      <c r="AC21" s="48"/>
      <c r="AD21" s="48"/>
      <c r="AE21" s="82" t="s">
        <v>708</v>
      </c>
      <c r="AF21" s="7"/>
      <c r="AG21" s="19"/>
      <c r="AH21" s="7"/>
      <c r="AK21" s="82" t="str">
        <f>SCHEDAAA!$I$19</f>
        <v>Agency Name</v>
      </c>
      <c r="AL21" s="48"/>
      <c r="AM21" s="48"/>
      <c r="AN21" s="48" t="str">
        <f>SCHEDAAA!$L$19</f>
        <v>Agency Name</v>
      </c>
      <c r="AO21" s="7"/>
      <c r="AP21" s="19"/>
      <c r="AQ21" s="19"/>
      <c r="AX21" s="44"/>
      <c r="AY21" s="102" t="str">
        <f t="shared" si="5"/>
        <v xml:space="preserve"> </v>
      </c>
    </row>
    <row r="22" spans="1:256">
      <c r="AB22" s="48" t="s">
        <v>709</v>
      </c>
      <c r="AC22" s="48"/>
      <c r="AD22" s="48"/>
      <c r="AE22" s="48" t="s">
        <v>709</v>
      </c>
      <c r="AF22" s="7"/>
      <c r="AG22" s="26"/>
      <c r="AH22" s="7"/>
      <c r="AK22" s="48" t="str">
        <f>SCHEDAAA!$I$20</f>
        <v>Street Address</v>
      </c>
      <c r="AL22" s="48"/>
      <c r="AM22" s="48"/>
      <c r="AN22" s="48" t="str">
        <f>SCHEDAAA!$L$20</f>
        <v>Street Address</v>
      </c>
      <c r="AO22" s="7"/>
      <c r="AP22" s="26"/>
      <c r="AQ22" s="19"/>
      <c r="AX22" s="44"/>
      <c r="AY22" s="102" t="str">
        <f t="shared" si="5"/>
        <v xml:space="preserve"> </v>
      </c>
    </row>
    <row r="23" spans="1:256">
      <c r="A23" s="40"/>
      <c r="B23" s="104"/>
      <c r="C23" s="711"/>
      <c r="D23" s="711"/>
      <c r="E23" s="179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80"/>
      <c r="AB23" s="82" t="s">
        <v>710</v>
      </c>
      <c r="AC23" s="48"/>
      <c r="AD23" s="48"/>
      <c r="AE23" s="82" t="s">
        <v>710</v>
      </c>
      <c r="AF23" s="7"/>
      <c r="AG23" s="19"/>
      <c r="AH23" s="7"/>
      <c r="AK23" s="82" t="str">
        <f>SCHEDAAA!$I$21</f>
        <v>City,  KS   Zip Code</v>
      </c>
      <c r="AL23" s="48"/>
      <c r="AM23" s="48"/>
      <c r="AN23" s="48" t="str">
        <f>SCHEDAAA!$L$21</f>
        <v>City,  KS   Zip Code</v>
      </c>
      <c r="AO23" s="7"/>
      <c r="AP23" s="19"/>
      <c r="AQ23" s="19"/>
      <c r="AX23" s="44"/>
      <c r="AY23" s="102" t="str">
        <f t="shared" si="5"/>
        <v xml:space="preserve"> </v>
      </c>
    </row>
    <row r="24" spans="1:256">
      <c r="A24" s="40"/>
      <c r="B24" s="181"/>
      <c r="C24" s="876"/>
      <c r="D24" s="876"/>
      <c r="E24" s="171"/>
      <c r="F24" s="182"/>
      <c r="G24" s="171"/>
      <c r="H24" s="171"/>
      <c r="I24" s="171"/>
      <c r="J24" s="171"/>
      <c r="K24" s="171"/>
      <c r="L24" s="171"/>
      <c r="M24" s="171"/>
      <c r="N24" s="183" t="s">
        <v>8</v>
      </c>
      <c r="O24" s="171"/>
      <c r="P24" s="171"/>
      <c r="Q24" s="171"/>
      <c r="R24" s="171"/>
      <c r="S24" s="183" t="s">
        <v>8</v>
      </c>
      <c r="T24" s="171"/>
      <c r="U24" s="171"/>
      <c r="V24" s="171"/>
      <c r="W24" s="171"/>
      <c r="X24" s="171"/>
      <c r="Y24" s="171"/>
      <c r="Z24" s="184"/>
      <c r="AB24" s="17"/>
      <c r="AC24" s="19"/>
      <c r="AD24" s="19"/>
      <c r="AE24" s="19"/>
      <c r="AF24" s="7"/>
      <c r="AG24" s="19"/>
      <c r="AH24" s="7"/>
      <c r="AK24" s="17"/>
      <c r="AL24" s="19"/>
      <c r="AM24" s="19"/>
      <c r="AN24" s="19"/>
      <c r="AO24" s="7"/>
      <c r="AP24" s="19"/>
      <c r="AQ24" s="19"/>
      <c r="AX24" s="44"/>
      <c r="AY24" s="102" t="str">
        <f t="shared" si="5"/>
        <v xml:space="preserve"> </v>
      </c>
    </row>
    <row r="25" spans="1:256" ht="13.5" thickBot="1">
      <c r="A25" s="40"/>
      <c r="B25" s="41"/>
      <c r="C25" s="321">
        <v>1</v>
      </c>
      <c r="D25" s="321">
        <v>2</v>
      </c>
      <c r="E25" s="554">
        <v>3</v>
      </c>
      <c r="F25" s="554">
        <v>4</v>
      </c>
      <c r="G25" s="554">
        <v>5</v>
      </c>
      <c r="H25" s="554">
        <v>6</v>
      </c>
      <c r="I25" s="554">
        <v>7</v>
      </c>
      <c r="J25" s="554">
        <v>8</v>
      </c>
      <c r="K25" s="554">
        <v>9</v>
      </c>
      <c r="L25" s="554">
        <v>10</v>
      </c>
      <c r="M25" s="554">
        <v>11</v>
      </c>
      <c r="N25" s="554">
        <v>12</v>
      </c>
      <c r="O25" s="554">
        <v>13</v>
      </c>
      <c r="P25" s="554">
        <v>14</v>
      </c>
      <c r="Q25" s="317">
        <v>15</v>
      </c>
      <c r="R25" s="317">
        <v>16</v>
      </c>
      <c r="S25" s="321">
        <v>17</v>
      </c>
      <c r="T25" s="157">
        <v>18</v>
      </c>
      <c r="U25" s="157">
        <v>19</v>
      </c>
      <c r="V25" s="158">
        <v>20</v>
      </c>
      <c r="W25" s="159">
        <v>21</v>
      </c>
      <c r="X25" s="159">
        <v>22</v>
      </c>
      <c r="Y25" s="159">
        <v>23</v>
      </c>
      <c r="Z25" s="159">
        <v>24</v>
      </c>
      <c r="AA25" s="27"/>
      <c r="AB25" s="17"/>
      <c r="AC25" s="7"/>
      <c r="AD25" s="7"/>
      <c r="AE25" s="19"/>
      <c r="AF25" s="7"/>
      <c r="AG25" s="7"/>
      <c r="AH25" s="7"/>
      <c r="AI25" s="27"/>
      <c r="AJ25" s="27"/>
      <c r="AK25" s="17"/>
      <c r="AL25" s="7"/>
      <c r="AM25" s="7"/>
      <c r="AN25" s="19"/>
      <c r="AO25" s="7"/>
      <c r="AP25" s="7"/>
      <c r="AQ25" s="49"/>
      <c r="AR25" s="27"/>
      <c r="AS25" s="27"/>
      <c r="AT25" s="27"/>
      <c r="AU25" s="27"/>
      <c r="AV25" s="27"/>
      <c r="AW25" s="27"/>
      <c r="AX25" s="23"/>
      <c r="AY25" s="90" t="str">
        <f t="shared" si="5"/>
        <v xml:space="preserve"> </v>
      </c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  <c r="IS25" s="27"/>
      <c r="IT25" s="27"/>
      <c r="IU25" s="27"/>
      <c r="IV25" s="27"/>
    </row>
    <row r="26" spans="1:256">
      <c r="A26" s="40"/>
      <c r="B26"/>
      <c r="C26" s="877"/>
      <c r="D26" s="877"/>
      <c r="E26" s="277"/>
      <c r="F26" s="277"/>
      <c r="G26" s="277"/>
      <c r="H26" s="277"/>
      <c r="I26" s="277"/>
      <c r="J26" s="278" t="s">
        <v>110</v>
      </c>
      <c r="K26" s="278" t="s">
        <v>181</v>
      </c>
      <c r="L26" s="277"/>
      <c r="M26" s="278" t="s">
        <v>79</v>
      </c>
      <c r="N26" s="279"/>
      <c r="O26" s="277"/>
      <c r="P26" s="277"/>
      <c r="Q26" s="277"/>
      <c r="R26" s="277"/>
      <c r="S26" s="279"/>
      <c r="T26" s="250"/>
      <c r="U26" s="160" t="s">
        <v>346</v>
      </c>
      <c r="V26" s="161" t="s">
        <v>346</v>
      </c>
      <c r="W26" s="161" t="s">
        <v>465</v>
      </c>
      <c r="X26" s="251" t="s">
        <v>450</v>
      </c>
      <c r="Y26" s="161" t="s">
        <v>452</v>
      </c>
      <c r="Z26" s="422"/>
      <c r="AA26" s="27"/>
      <c r="AB26" s="5" t="s">
        <v>54</v>
      </c>
      <c r="AC26" s="5"/>
      <c r="AD26" s="6"/>
      <c r="AE26" s="5"/>
      <c r="AF26" s="5"/>
      <c r="AG26" s="5"/>
      <c r="AH26" s="558"/>
      <c r="AI26" s="27"/>
      <c r="AJ26" s="27"/>
      <c r="AK26" s="138" t="s">
        <v>54</v>
      </c>
      <c r="AL26" s="138"/>
      <c r="AM26" s="138"/>
      <c r="AN26" s="138"/>
      <c r="AO26" s="49"/>
      <c r="AP26" s="49"/>
      <c r="AQ26" s="19"/>
      <c r="AR26" s="27"/>
      <c r="AS26" s="27"/>
      <c r="AT26" s="27"/>
      <c r="AU26" s="27"/>
      <c r="AV26" s="27"/>
      <c r="AW26" s="27"/>
      <c r="AX26" s="23"/>
      <c r="AY26" s="90" t="str">
        <f t="shared" si="5"/>
        <v xml:space="preserve"> </v>
      </c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  <c r="IS26" s="27"/>
      <c r="IT26" s="27"/>
      <c r="IU26" s="27"/>
      <c r="IV26" s="27"/>
    </row>
    <row r="27" spans="1:256">
      <c r="A27" s="40"/>
      <c r="C27" s="877"/>
      <c r="D27" s="878"/>
      <c r="E27" s="292" t="s">
        <v>348</v>
      </c>
      <c r="F27" s="296" t="s">
        <v>471</v>
      </c>
      <c r="G27" s="296" t="s">
        <v>471</v>
      </c>
      <c r="H27" s="296" t="s">
        <v>471</v>
      </c>
      <c r="I27" s="557" t="s">
        <v>473</v>
      </c>
      <c r="J27" s="280" t="s">
        <v>182</v>
      </c>
      <c r="K27" s="280" t="s">
        <v>183</v>
      </c>
      <c r="L27" s="280" t="s">
        <v>93</v>
      </c>
      <c r="M27" s="280" t="s">
        <v>184</v>
      </c>
      <c r="N27" s="281" t="s">
        <v>95</v>
      </c>
      <c r="O27" s="280" t="s">
        <v>96</v>
      </c>
      <c r="P27" s="280" t="s">
        <v>97</v>
      </c>
      <c r="Q27" s="280" t="s">
        <v>33</v>
      </c>
      <c r="R27" s="280" t="s">
        <v>49</v>
      </c>
      <c r="S27" s="281" t="s">
        <v>200</v>
      </c>
      <c r="T27" s="253" t="s">
        <v>349</v>
      </c>
      <c r="U27" s="162" t="s">
        <v>415</v>
      </c>
      <c r="V27" s="163" t="s">
        <v>415</v>
      </c>
      <c r="W27" s="163" t="s">
        <v>464</v>
      </c>
      <c r="X27" s="254" t="s">
        <v>451</v>
      </c>
      <c r="Y27" s="254" t="s">
        <v>453</v>
      </c>
      <c r="Z27" s="423" t="s">
        <v>350</v>
      </c>
      <c r="AA27" s="27"/>
      <c r="AB27" s="7"/>
      <c r="AC27" s="7"/>
      <c r="AD27" s="7"/>
      <c r="AE27" s="7"/>
      <c r="AF27" s="7"/>
      <c r="AG27" s="7"/>
      <c r="AH27" s="7"/>
      <c r="AI27" s="27"/>
      <c r="AJ27" s="27"/>
      <c r="AK27" s="139"/>
      <c r="AL27" s="138"/>
      <c r="AM27" s="138"/>
      <c r="AN27" s="138"/>
      <c r="AP27" s="19"/>
      <c r="AQ27" s="19"/>
      <c r="AR27" s="27"/>
      <c r="AS27" s="27"/>
      <c r="AT27" s="27"/>
      <c r="AU27" s="27"/>
      <c r="AV27" s="27"/>
      <c r="AW27" s="27"/>
      <c r="AX27" s="23"/>
      <c r="AY27" s="90" t="str">
        <f t="shared" si="5"/>
        <v xml:space="preserve"> </v>
      </c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  <c r="IQ27" s="27"/>
      <c r="IR27" s="27"/>
      <c r="IS27" s="27"/>
      <c r="IT27" s="27"/>
      <c r="IU27" s="27"/>
      <c r="IV27" s="27"/>
    </row>
    <row r="28" spans="1:256" ht="13.5" thickBot="1">
      <c r="A28" s="40"/>
      <c r="B28" s="58" t="s">
        <v>201</v>
      </c>
      <c r="C28" s="879" t="s">
        <v>89</v>
      </c>
      <c r="D28" s="879" t="s">
        <v>90</v>
      </c>
      <c r="E28" s="275" t="s">
        <v>351</v>
      </c>
      <c r="F28" s="300" t="s">
        <v>101</v>
      </c>
      <c r="G28" s="276" t="s">
        <v>545</v>
      </c>
      <c r="H28" s="300" t="s">
        <v>546</v>
      </c>
      <c r="I28" s="276" t="s">
        <v>474</v>
      </c>
      <c r="J28" s="276" t="s">
        <v>99</v>
      </c>
      <c r="K28" s="276" t="s">
        <v>99</v>
      </c>
      <c r="L28" s="276" t="s">
        <v>99</v>
      </c>
      <c r="M28" s="276" t="s">
        <v>99</v>
      </c>
      <c r="N28" s="282" t="s">
        <v>188</v>
      </c>
      <c r="O28" s="276" t="s">
        <v>101</v>
      </c>
      <c r="P28" s="276" t="s">
        <v>102</v>
      </c>
      <c r="Q28" s="276" t="s">
        <v>103</v>
      </c>
      <c r="R28" s="276" t="s">
        <v>103</v>
      </c>
      <c r="S28" s="276" t="s">
        <v>104</v>
      </c>
      <c r="T28" s="304" t="s">
        <v>352</v>
      </c>
      <c r="U28" s="438" t="s">
        <v>89</v>
      </c>
      <c r="V28" s="163" t="s">
        <v>391</v>
      </c>
      <c r="W28" s="163" t="s">
        <v>347</v>
      </c>
      <c r="X28" s="254" t="s">
        <v>347</v>
      </c>
      <c r="Y28" s="254" t="s">
        <v>353</v>
      </c>
      <c r="Z28" s="423" t="s">
        <v>354</v>
      </c>
      <c r="AB28" s="7"/>
      <c r="AC28" s="7"/>
      <c r="AD28" s="562" t="s">
        <v>203</v>
      </c>
      <c r="AE28" s="562" t="s">
        <v>204</v>
      </c>
      <c r="AF28" s="5"/>
      <c r="AH28" s="7"/>
      <c r="AK28" s="138"/>
      <c r="AL28" s="138"/>
      <c r="AM28" s="567" t="s">
        <v>205</v>
      </c>
      <c r="AN28" s="567" t="s">
        <v>204</v>
      </c>
      <c r="AO28" s="6"/>
      <c r="AQ28" s="26"/>
      <c r="AR28" s="27"/>
      <c r="AS28" s="27"/>
      <c r="AT28" s="27" t="str">
        <f t="shared" si="3"/>
        <v>C-2 Program Services</v>
      </c>
      <c r="AU28" s="27"/>
      <c r="AV28" s="27" t="str">
        <f t="shared" si="4"/>
        <v>Total Budget</v>
      </c>
      <c r="AW28" s="27"/>
      <c r="AX28" s="23"/>
      <c r="AY28" s="90"/>
    </row>
    <row r="29" spans="1:256" ht="20.100000000000001" customHeight="1">
      <c r="A29" s="187" t="s">
        <v>355</v>
      </c>
      <c r="B29" s="27" t="s">
        <v>202</v>
      </c>
      <c r="C29" s="870"/>
      <c r="D29" s="876"/>
      <c r="E29" s="171"/>
      <c r="F29" s="872"/>
      <c r="G29" s="872"/>
      <c r="H29" s="872"/>
      <c r="I29" s="872"/>
      <c r="J29" s="876"/>
      <c r="K29" s="876"/>
      <c r="L29" s="876"/>
      <c r="M29" s="876"/>
      <c r="N29" s="893"/>
      <c r="O29" s="876"/>
      <c r="P29" s="876"/>
      <c r="Q29" s="876"/>
      <c r="R29" s="876"/>
      <c r="S29" s="893"/>
      <c r="T29" s="188"/>
      <c r="U29" s="555"/>
      <c r="V29" s="541"/>
      <c r="W29" s="447"/>
      <c r="X29" s="448"/>
      <c r="Y29" s="449"/>
      <c r="Z29" s="424"/>
      <c r="AA29" s="27"/>
      <c r="AB29" s="7"/>
      <c r="AC29" s="7"/>
      <c r="AD29" s="562" t="s">
        <v>207</v>
      </c>
      <c r="AE29" s="562" t="s">
        <v>208</v>
      </c>
      <c r="AF29" s="5"/>
      <c r="AG29" s="564" t="s">
        <v>209</v>
      </c>
      <c r="AH29" s="7"/>
      <c r="AI29" s="27"/>
      <c r="AJ29" s="27"/>
      <c r="AK29" s="138"/>
      <c r="AL29" s="138"/>
      <c r="AM29" s="567" t="s">
        <v>207</v>
      </c>
      <c r="AN29" s="567" t="s">
        <v>208</v>
      </c>
      <c r="AO29" s="564" t="s">
        <v>209</v>
      </c>
      <c r="AQ29" s="26"/>
      <c r="AT29" s="40" t="str">
        <f t="shared" si="3"/>
        <v>Meals-Home Delivered</v>
      </c>
      <c r="AV29" s="40">
        <f t="shared" si="4"/>
        <v>0</v>
      </c>
      <c r="AX29" s="44">
        <f t="shared" si="6"/>
        <v>0</v>
      </c>
      <c r="AY29" s="102" t="str">
        <f t="shared" si="5"/>
        <v xml:space="preserve"> </v>
      </c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  <c r="IL29" s="27"/>
      <c r="IM29" s="27"/>
      <c r="IN29" s="27"/>
      <c r="IO29" s="27"/>
      <c r="IP29" s="27"/>
      <c r="IQ29" s="27"/>
      <c r="IR29" s="27"/>
      <c r="IS29" s="27"/>
      <c r="IT29" s="27"/>
      <c r="IU29" s="27"/>
      <c r="IV29" s="27"/>
    </row>
    <row r="30" spans="1:256" ht="20.100000000000001" customHeight="1" thickBot="1">
      <c r="A30" s="187" t="s">
        <v>362</v>
      </c>
      <c r="B30" s="156" t="s">
        <v>368</v>
      </c>
      <c r="C30" s="873"/>
      <c r="D30" s="876"/>
      <c r="E30" s="171"/>
      <c r="F30" s="872"/>
      <c r="G30" s="872"/>
      <c r="H30" s="872"/>
      <c r="I30" s="872"/>
      <c r="J30" s="876"/>
      <c r="K30" s="876"/>
      <c r="L30" s="876"/>
      <c r="M30" s="876"/>
      <c r="N30" s="893"/>
      <c r="O30" s="876"/>
      <c r="P30" s="876"/>
      <c r="Q30" s="876"/>
      <c r="R30" s="876"/>
      <c r="S30" s="893"/>
      <c r="T30" s="188"/>
      <c r="U30" s="542"/>
      <c r="V30" s="543"/>
      <c r="W30" s="166"/>
      <c r="X30" s="167"/>
      <c r="Y30" s="189"/>
      <c r="Z30" s="424"/>
      <c r="AB30" s="7" t="s">
        <v>210</v>
      </c>
      <c r="AC30" s="7"/>
      <c r="AD30" s="69">
        <f>SUM(D10:D12)</f>
        <v>0</v>
      </c>
      <c r="AE30" s="69">
        <f>+D13+D14</f>
        <v>0</v>
      </c>
      <c r="AF30" s="563"/>
      <c r="AG30" s="22">
        <f>SUM(AD30:AF30)</f>
        <v>0</v>
      </c>
      <c r="AH30" s="7"/>
      <c r="AK30" s="19" t="s">
        <v>210</v>
      </c>
      <c r="AL30" s="19"/>
      <c r="AM30" s="69">
        <f>SUM(D32:D35)</f>
        <v>0</v>
      </c>
      <c r="AN30" s="69">
        <f>D40-AM30</f>
        <v>0</v>
      </c>
      <c r="AO30" s="22">
        <f>SUM(AM30:AN30)</f>
        <v>0</v>
      </c>
      <c r="AQ30" s="26"/>
      <c r="AT30" s="40" t="str">
        <f t="shared" si="3"/>
        <v>CMELH</v>
      </c>
      <c r="AV30" s="40">
        <f t="shared" si="4"/>
        <v>0</v>
      </c>
      <c r="AX30" s="44">
        <f t="shared" si="6"/>
        <v>0</v>
      </c>
      <c r="AY30" s="102" t="str">
        <f t="shared" si="5"/>
        <v xml:space="preserve"> </v>
      </c>
    </row>
    <row r="31" spans="1:256" ht="20.100000000000001" customHeight="1">
      <c r="A31" s="187"/>
      <c r="B31" s="190" t="s">
        <v>369</v>
      </c>
      <c r="C31" s="880"/>
      <c r="D31" s="881">
        <f>SUM(D32:D35)</f>
        <v>0</v>
      </c>
      <c r="E31" s="309">
        <f>SUM(E32:E35)</f>
        <v>0</v>
      </c>
      <c r="F31" s="872"/>
      <c r="G31" s="872"/>
      <c r="H31" s="872"/>
      <c r="I31" s="872"/>
      <c r="J31" s="876"/>
      <c r="K31" s="876"/>
      <c r="L31" s="876"/>
      <c r="M31" s="876"/>
      <c r="N31" s="893"/>
      <c r="O31" s="876"/>
      <c r="P31" s="876"/>
      <c r="Q31" s="876"/>
      <c r="R31" s="876"/>
      <c r="S31" s="893"/>
      <c r="T31" s="188"/>
      <c r="U31" s="544" t="s">
        <v>217</v>
      </c>
      <c r="V31" s="545">
        <f>SUM(V32:V35)</f>
        <v>0</v>
      </c>
      <c r="W31" s="481">
        <f>IF(V31=0,0,ROUND(V31/($U$29+$U$30),2))</f>
        <v>0</v>
      </c>
      <c r="X31" s="461">
        <f>IF(AND($U$29+$U$30=0,E31&gt;0),E31,IF(AND($U$29+$U$30=0,E31=0),0,IF(AND($U$29+$U$30&gt;0,E31=0),ROUND(-V31/($U$29+$U$30),2),E31-ROUND(V31/($U$29+$U$30),2))))</f>
        <v>0</v>
      </c>
      <c r="Y31" s="460">
        <f t="shared" ref="Y31:Y39" si="11">IF(AND(E31=0,X31=0),0,IF(E31=0,-1,IF(V31=0,1,ROUND(X31/W31,2))))</f>
        <v>0</v>
      </c>
      <c r="Z31" s="424"/>
      <c r="AB31" s="17" t="s">
        <v>62</v>
      </c>
      <c r="AC31" s="7"/>
      <c r="AD31" s="69"/>
      <c r="AE31" s="69"/>
      <c r="AF31" s="563"/>
      <c r="AG31" s="22"/>
      <c r="AH31" s="7"/>
      <c r="AK31" s="19"/>
      <c r="AL31" s="19"/>
      <c r="AM31" s="43"/>
      <c r="AN31" s="43"/>
      <c r="AO31" s="66"/>
      <c r="AQ31" s="26"/>
      <c r="AT31" s="40" t="str">
        <f t="shared" si="3"/>
        <v>Meals&amp;CMELH BreakdownTotal</v>
      </c>
      <c r="AV31" s="40">
        <f t="shared" si="4"/>
        <v>0</v>
      </c>
      <c r="AX31" s="44">
        <f t="shared" si="6"/>
        <v>0</v>
      </c>
      <c r="AY31" s="102" t="str">
        <f t="shared" si="5"/>
        <v xml:space="preserve"> </v>
      </c>
    </row>
    <row r="32" spans="1:256" ht="20.100000000000001" customHeight="1">
      <c r="A32" s="168" t="s">
        <v>356</v>
      </c>
      <c r="B32" s="40" t="s">
        <v>357</v>
      </c>
      <c r="C32" s="882"/>
      <c r="D32" s="870"/>
      <c r="E32" s="310">
        <f>IF(SUM($C$29+$C$30)=0,0,ROUND(D32/($C$29+$C$30),2))</f>
        <v>0</v>
      </c>
      <c r="F32" s="872"/>
      <c r="G32" s="885"/>
      <c r="H32" s="885"/>
      <c r="I32" s="886"/>
      <c r="J32" s="886"/>
      <c r="K32" s="886"/>
      <c r="L32" s="886"/>
      <c r="M32" s="886"/>
      <c r="N32" s="888">
        <f t="shared" ref="N32:N39" si="12">D32-SUM(F32:M32)</f>
        <v>0</v>
      </c>
      <c r="O32" s="886"/>
      <c r="P32" s="886"/>
      <c r="Q32" s="886"/>
      <c r="R32" s="870"/>
      <c r="S32" s="894">
        <f t="shared" ref="S32:S39" si="13">N32-SUM(O32:R32)</f>
        <v>0</v>
      </c>
      <c r="T32" s="193"/>
      <c r="U32" s="546"/>
      <c r="V32" s="493"/>
      <c r="W32" s="482">
        <f>IF(V32=0,0,ROUND(V32/($U$29+$U$30),2))</f>
        <v>0</v>
      </c>
      <c r="X32" s="462">
        <f>IF(AND($U$29+$U$30=0,E32&gt;0),E32,IF(AND($U$29+$U$30=0,E32=0),0,IF(AND($U$29+$U$30&gt;0,E32=0),ROUND(-V32/($U$29+$U$30),2),E32-ROUND(V32/($U$29+$U$30),2))))</f>
        <v>0</v>
      </c>
      <c r="Y32" s="460">
        <f t="shared" si="11"/>
        <v>0</v>
      </c>
      <c r="Z32" s="425"/>
      <c r="AB32" s="7" t="s">
        <v>544</v>
      </c>
      <c r="AC32" s="7"/>
      <c r="AD32" s="130">
        <f>+F20</f>
        <v>0</v>
      </c>
      <c r="AE32" s="225"/>
      <c r="AF32" s="225"/>
      <c r="AG32" s="131">
        <f t="shared" ref="AG32:AG38" si="14">SUM(AD32:AF32)</f>
        <v>0</v>
      </c>
      <c r="AH32" s="7"/>
      <c r="AK32" s="19" t="s">
        <v>544</v>
      </c>
      <c r="AL32" s="19"/>
      <c r="AM32" s="130">
        <f>+F40</f>
        <v>0</v>
      </c>
      <c r="AN32" s="373"/>
      <c r="AO32" s="131">
        <f t="shared" ref="AO32:AO39" si="15">SUM(AM32:AN32)</f>
        <v>0</v>
      </c>
      <c r="AQ32" s="26"/>
      <c r="AT32" s="40" t="str">
        <f t="shared" si="3"/>
        <v xml:space="preserve">   Program Management</v>
      </c>
      <c r="AV32" s="40">
        <f t="shared" si="4"/>
        <v>0</v>
      </c>
      <c r="AX32" s="44">
        <f t="shared" si="6"/>
        <v>0</v>
      </c>
      <c r="AY32" s="102" t="str">
        <f t="shared" si="5"/>
        <v xml:space="preserve"> </v>
      </c>
    </row>
    <row r="33" spans="1:256" ht="20.100000000000001" customHeight="1">
      <c r="A33" s="168" t="s">
        <v>358</v>
      </c>
      <c r="B33" s="194" t="s">
        <v>359</v>
      </c>
      <c r="C33" s="882"/>
      <c r="D33" s="870"/>
      <c r="E33" s="310">
        <f>IF(SUM($C$29+$C$30)=0,0,ROUND(D33/($C$29+$C$30),2))</f>
        <v>0</v>
      </c>
      <c r="F33" s="870"/>
      <c r="G33" s="870"/>
      <c r="H33" s="870"/>
      <c r="I33" s="886"/>
      <c r="J33" s="870"/>
      <c r="K33" s="870"/>
      <c r="L33" s="870"/>
      <c r="M33" s="886"/>
      <c r="N33" s="888">
        <f>D33-SUM(F33:M33)</f>
        <v>0</v>
      </c>
      <c r="O33" s="886"/>
      <c r="P33" s="886"/>
      <c r="Q33" s="870"/>
      <c r="R33" s="870"/>
      <c r="S33" s="894">
        <f t="shared" si="13"/>
        <v>0</v>
      </c>
      <c r="T33" s="195"/>
      <c r="U33" s="547"/>
      <c r="V33" s="522"/>
      <c r="W33" s="482">
        <f>IF(V33=0,0,ROUND(V33/($U$29+$U$30),2))</f>
        <v>0</v>
      </c>
      <c r="X33" s="462">
        <f>IF(AND($U$29+$U$30=0,E33&gt;0),E33,IF(AND($U$29+$U$30=0,E33=0),0,IF(AND($U$29+$U$30&gt;0,E33=0),ROUND(-V33/($U$29+$U$30),2),E33-ROUND(V33/($U$29+$U$30),2))))</f>
        <v>0</v>
      </c>
      <c r="Y33" s="460">
        <f t="shared" si="11"/>
        <v>0</v>
      </c>
      <c r="Z33" s="425"/>
      <c r="AB33" s="628" t="s">
        <v>547</v>
      </c>
      <c r="AC33" s="7"/>
      <c r="AD33" s="130">
        <f>+G20</f>
        <v>0</v>
      </c>
      <c r="AE33" s="225"/>
      <c r="AF33" s="225"/>
      <c r="AG33" s="131">
        <f t="shared" si="14"/>
        <v>0</v>
      </c>
      <c r="AH33" s="7"/>
      <c r="AK33" s="629" t="s">
        <v>549</v>
      </c>
      <c r="AL33" s="19"/>
      <c r="AM33" s="130">
        <f>+G40</f>
        <v>0</v>
      </c>
      <c r="AN33" s="373"/>
      <c r="AO33" s="131">
        <f t="shared" si="15"/>
        <v>0</v>
      </c>
      <c r="AQ33" s="26"/>
      <c r="AT33" s="40" t="str">
        <f t="shared" si="3"/>
        <v xml:space="preserve">    Primary &amp; Associated Cost</v>
      </c>
      <c r="AV33" s="40">
        <f t="shared" si="4"/>
        <v>0</v>
      </c>
      <c r="AX33" s="44">
        <f t="shared" si="6"/>
        <v>0</v>
      </c>
      <c r="AY33" s="102" t="str">
        <f t="shared" si="5"/>
        <v xml:space="preserve"> </v>
      </c>
    </row>
    <row r="34" spans="1:256" ht="20.100000000000001" customHeight="1">
      <c r="A34" s="168" t="s">
        <v>360</v>
      </c>
      <c r="B34" s="603"/>
      <c r="C34" s="882"/>
      <c r="D34" s="604"/>
      <c r="E34" s="310">
        <f>IF(SUM($C$29+$C$30)=0,0,ROUND(D34/($C$29+$C$30),2))</f>
        <v>0</v>
      </c>
      <c r="F34" s="895"/>
      <c r="G34" s="896"/>
      <c r="H34" s="896"/>
      <c r="I34" s="897"/>
      <c r="J34" s="898"/>
      <c r="K34" s="898"/>
      <c r="L34" s="898"/>
      <c r="M34" s="898"/>
      <c r="N34" s="899">
        <f t="shared" si="12"/>
        <v>0</v>
      </c>
      <c r="O34" s="898"/>
      <c r="P34" s="898"/>
      <c r="Q34" s="898"/>
      <c r="R34" s="898"/>
      <c r="S34" s="900">
        <f t="shared" si="13"/>
        <v>0</v>
      </c>
      <c r="T34" s="605"/>
      <c r="U34" s="606"/>
      <c r="V34" s="510"/>
      <c r="W34" s="607">
        <f>IF(V34=0,0,ROUND(V34/($U$29+$U$30),2))</f>
        <v>0</v>
      </c>
      <c r="X34" s="608">
        <f>IF(AND($U$29+$U$30=0,E34&gt;0),E34,IF(AND($U$29+$U$30=0,E34=0),0,IF(AND($U$29+$U$30&gt;0,E34=0),ROUND(-V34/($U$29+$U$30),2),E34-ROUND(V34/($U$29+$U$30),2))))</f>
        <v>0</v>
      </c>
      <c r="Y34" s="609">
        <f t="shared" si="11"/>
        <v>0</v>
      </c>
      <c r="Z34" s="610"/>
      <c r="AB34" s="628" t="s">
        <v>548</v>
      </c>
      <c r="AC34" s="7"/>
      <c r="AD34" s="130">
        <f>+H20</f>
        <v>0</v>
      </c>
      <c r="AE34" s="225"/>
      <c r="AF34" s="225"/>
      <c r="AG34" s="131">
        <f t="shared" si="14"/>
        <v>0</v>
      </c>
      <c r="AH34" s="7"/>
      <c r="AK34" s="629" t="s">
        <v>548</v>
      </c>
      <c r="AL34" s="19"/>
      <c r="AM34" s="130">
        <f>+H40</f>
        <v>0</v>
      </c>
      <c r="AN34" s="373"/>
      <c r="AO34" s="131">
        <f t="shared" si="15"/>
        <v>0</v>
      </c>
      <c r="AQ34" s="26"/>
      <c r="AT34" s="40">
        <f t="shared" si="3"/>
        <v>0</v>
      </c>
      <c r="AV34" s="40">
        <f t="shared" si="4"/>
        <v>0</v>
      </c>
      <c r="AX34" s="44">
        <f t="shared" si="6"/>
        <v>0</v>
      </c>
      <c r="AY34" s="102" t="str">
        <f t="shared" si="5"/>
        <v xml:space="preserve"> </v>
      </c>
    </row>
    <row r="35" spans="1:256" ht="20.100000000000001" customHeight="1" thickBot="1">
      <c r="A35" s="168" t="s">
        <v>370</v>
      </c>
      <c r="B35" s="40" t="s">
        <v>371</v>
      </c>
      <c r="C35" s="883"/>
      <c r="D35" s="870"/>
      <c r="E35" s="310">
        <f>IF(SUM($C$29+$C$30)=0,0,ROUND(D35/($C$29+$C$30),2))</f>
        <v>0</v>
      </c>
      <c r="F35" s="872"/>
      <c r="G35" s="872"/>
      <c r="H35" s="872"/>
      <c r="I35" s="886"/>
      <c r="J35" s="870"/>
      <c r="K35" s="870"/>
      <c r="L35" s="870"/>
      <c r="M35" s="870"/>
      <c r="N35" s="888">
        <f t="shared" si="12"/>
        <v>0</v>
      </c>
      <c r="O35" s="870"/>
      <c r="P35" s="870"/>
      <c r="Q35" s="870"/>
      <c r="R35" s="870"/>
      <c r="S35" s="894">
        <f t="shared" si="13"/>
        <v>0</v>
      </c>
      <c r="T35" s="195"/>
      <c r="U35" s="547"/>
      <c r="V35" s="522"/>
      <c r="W35" s="483">
        <f>IF(V35=0,0,ROUND(V35/($U$29+$U$30),2))</f>
        <v>0</v>
      </c>
      <c r="X35" s="463">
        <f>IF(AND($U$29+$U$30=0,E35&gt;0),E35,IF(AND($U$29+$U$30=0,E35=0),0,IF(AND($U$29+$U$30&gt;0,E35=0),ROUND(-V35/($U$29+$U$30),2),E35-ROUND(V35/($U$29+$U$30),2))))</f>
        <v>0</v>
      </c>
      <c r="Y35" s="460">
        <f t="shared" si="11"/>
        <v>0</v>
      </c>
      <c r="Z35" s="425"/>
      <c r="AA35" s="27"/>
      <c r="AB35" s="7" t="s">
        <v>345</v>
      </c>
      <c r="AC35" s="7"/>
      <c r="AD35" s="130">
        <f>+J10+J11+J12</f>
        <v>0</v>
      </c>
      <c r="AE35" s="559">
        <f>SUM(J13:J14)</f>
        <v>0</v>
      </c>
      <c r="AF35" s="225"/>
      <c r="AG35" s="131">
        <f t="shared" si="14"/>
        <v>0</v>
      </c>
      <c r="AH35" s="7"/>
      <c r="AK35" s="19" t="s">
        <v>475</v>
      </c>
      <c r="AL35" s="19"/>
      <c r="AM35" s="130">
        <f>I42</f>
        <v>0</v>
      </c>
      <c r="AN35" s="373"/>
      <c r="AO35" s="131">
        <f t="shared" si="15"/>
        <v>0</v>
      </c>
      <c r="AQ35" s="26"/>
      <c r="AT35" s="40" t="str">
        <f t="shared" si="3"/>
        <v xml:space="preserve">   Delivery cost</v>
      </c>
      <c r="AV35" s="40">
        <f t="shared" si="4"/>
        <v>0</v>
      </c>
      <c r="AX35" s="44">
        <f t="shared" si="6"/>
        <v>0</v>
      </c>
      <c r="AY35" s="102" t="str">
        <f t="shared" si="5"/>
        <v xml:space="preserve"> </v>
      </c>
    </row>
    <row r="36" spans="1:256" ht="20.100000000000001" customHeight="1">
      <c r="A36" s="187" t="s">
        <v>363</v>
      </c>
      <c r="B36" s="194" t="s">
        <v>420</v>
      </c>
      <c r="C36" s="870"/>
      <c r="D36" s="870"/>
      <c r="E36" s="310">
        <f>IF(C36=0,0,ROUND(D36/C36,2))</f>
        <v>0</v>
      </c>
      <c r="F36" s="876"/>
      <c r="G36" s="876"/>
      <c r="H36" s="876"/>
      <c r="I36" s="876"/>
      <c r="J36" s="870"/>
      <c r="K36" s="870"/>
      <c r="L36" s="870"/>
      <c r="M36" s="870"/>
      <c r="N36" s="888">
        <f t="shared" si="12"/>
        <v>0</v>
      </c>
      <c r="O36" s="870"/>
      <c r="P36" s="870"/>
      <c r="Q36" s="870"/>
      <c r="R36" s="870"/>
      <c r="S36" s="894">
        <f t="shared" si="13"/>
        <v>0</v>
      </c>
      <c r="T36" s="195"/>
      <c r="U36" s="548"/>
      <c r="V36" s="522"/>
      <c r="W36" s="481">
        <f>IF(V36=0,0,ROUND(V36/U36,2))</f>
        <v>0</v>
      </c>
      <c r="X36" s="484">
        <f>IF(AND(U36=0,E36&gt;0),E36,IF(AND(U36=0,E36=0),0,IF(AND(U36&gt;0,E36=0),ROUND(-V36/U36,2),E36-ROUND(V36/U36,2))))</f>
        <v>0</v>
      </c>
      <c r="Y36" s="460">
        <f t="shared" si="11"/>
        <v>0</v>
      </c>
      <c r="Z36" s="426"/>
      <c r="AB36" s="7" t="s">
        <v>337</v>
      </c>
      <c r="AC36" s="7"/>
      <c r="AD36" s="130">
        <f>+K10+K11+K12</f>
        <v>0</v>
      </c>
      <c r="AE36" s="559">
        <f>SUM(K13:K14)</f>
        <v>0</v>
      </c>
      <c r="AF36" s="225"/>
      <c r="AG36" s="131">
        <f t="shared" si="14"/>
        <v>0</v>
      </c>
      <c r="AH36" s="7"/>
      <c r="AI36" s="27"/>
      <c r="AJ36" s="27"/>
      <c r="AK36" s="19" t="s">
        <v>483</v>
      </c>
      <c r="AL36" s="19"/>
      <c r="AM36" s="130">
        <f>SUM(J32:J35)</f>
        <v>0</v>
      </c>
      <c r="AN36" s="130">
        <f>J40-AM36</f>
        <v>0</v>
      </c>
      <c r="AO36" s="131">
        <f t="shared" si="15"/>
        <v>0</v>
      </c>
      <c r="AQ36" s="26"/>
      <c r="AT36" s="40" t="str">
        <f t="shared" si="3"/>
        <v>Assessment-Abbreviated</v>
      </c>
      <c r="AV36" s="40">
        <f t="shared" si="4"/>
        <v>0</v>
      </c>
      <c r="AX36" s="44">
        <f t="shared" si="6"/>
        <v>0</v>
      </c>
      <c r="AY36" s="102" t="str">
        <f t="shared" si="5"/>
        <v xml:space="preserve"> </v>
      </c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27"/>
      <c r="IF36" s="27"/>
      <c r="IG36" s="27"/>
      <c r="IH36" s="27"/>
      <c r="II36" s="27"/>
      <c r="IJ36" s="27"/>
      <c r="IK36" s="27"/>
      <c r="IL36" s="27"/>
      <c r="IM36" s="27"/>
      <c r="IN36" s="27"/>
      <c r="IO36" s="27"/>
      <c r="IP36" s="27"/>
      <c r="IQ36" s="27"/>
      <c r="IR36" s="27"/>
      <c r="IS36" s="27"/>
      <c r="IT36" s="27"/>
      <c r="IU36" s="27"/>
      <c r="IV36" s="27"/>
    </row>
    <row r="37" spans="1:256" ht="20.100000000000001" customHeight="1">
      <c r="A37" s="187" t="s">
        <v>364</v>
      </c>
      <c r="B37" s="27" t="s">
        <v>195</v>
      </c>
      <c r="C37" s="870"/>
      <c r="D37" s="870"/>
      <c r="E37" s="310">
        <f>IF(C37=0,0,ROUND(D37/C37,2))</f>
        <v>0</v>
      </c>
      <c r="F37" s="876"/>
      <c r="G37" s="876"/>
      <c r="H37" s="876"/>
      <c r="I37" s="876"/>
      <c r="J37" s="870"/>
      <c r="K37" s="870"/>
      <c r="L37" s="870"/>
      <c r="M37" s="870"/>
      <c r="N37" s="888">
        <f t="shared" si="12"/>
        <v>0</v>
      </c>
      <c r="O37" s="870"/>
      <c r="P37" s="870"/>
      <c r="Q37" s="870"/>
      <c r="R37" s="870"/>
      <c r="S37" s="894">
        <f t="shared" si="13"/>
        <v>0</v>
      </c>
      <c r="T37" s="195"/>
      <c r="U37" s="548"/>
      <c r="V37" s="522"/>
      <c r="W37" s="485">
        <f>IF(V37=0,0,ROUND(V37/U37,2))</f>
        <v>0</v>
      </c>
      <c r="X37" s="486">
        <f>IF(AND(U37=0,E37&gt;0),E37,IF(AND(U37=0,E37=0),0,IF(AND(U37&gt;0,E37=0),ROUND(-V37/U37,2),E37-ROUND(V37/U37,2))))</f>
        <v>0</v>
      </c>
      <c r="Y37" s="460">
        <f t="shared" si="11"/>
        <v>0</v>
      </c>
      <c r="Z37" s="426"/>
      <c r="AB37" t="s">
        <v>338</v>
      </c>
      <c r="AD37" s="130">
        <f>+L10+L11+L12</f>
        <v>0</v>
      </c>
      <c r="AE37" s="560">
        <f>SUM(L13:L14)</f>
        <v>0</v>
      </c>
      <c r="AF37" s="225"/>
      <c r="AG37" s="131">
        <f t="shared" si="14"/>
        <v>0</v>
      </c>
      <c r="AH37" s="7"/>
      <c r="AK37" s="19" t="s">
        <v>484</v>
      </c>
      <c r="AL37" s="19"/>
      <c r="AM37" s="130">
        <f>SUM(K32:K35)</f>
        <v>0</v>
      </c>
      <c r="AN37" s="130">
        <f>K40-AM37</f>
        <v>0</v>
      </c>
      <c r="AO37" s="131">
        <f t="shared" si="15"/>
        <v>0</v>
      </c>
      <c r="AQ37" s="26"/>
      <c r="AT37" s="40" t="str">
        <f t="shared" si="3"/>
        <v>Nutrition Education</v>
      </c>
      <c r="AV37" s="40">
        <f t="shared" si="4"/>
        <v>0</v>
      </c>
      <c r="AX37" s="44">
        <f t="shared" si="6"/>
        <v>0</v>
      </c>
      <c r="AY37" s="102" t="str">
        <f t="shared" si="5"/>
        <v xml:space="preserve"> </v>
      </c>
    </row>
    <row r="38" spans="1:256" ht="20.100000000000001" customHeight="1">
      <c r="A38" s="187" t="s">
        <v>365</v>
      </c>
      <c r="B38" s="27" t="s">
        <v>198</v>
      </c>
      <c r="C38" s="873"/>
      <c r="D38" s="873"/>
      <c r="E38" s="310">
        <f>IF(C38=0,0,ROUND(D38/C38,2))</f>
        <v>0</v>
      </c>
      <c r="F38" s="891"/>
      <c r="G38" s="892"/>
      <c r="H38" s="892"/>
      <c r="I38" s="892"/>
      <c r="J38" s="870"/>
      <c r="K38" s="870"/>
      <c r="L38" s="870"/>
      <c r="M38" s="870"/>
      <c r="N38" s="888">
        <f t="shared" si="12"/>
        <v>0</v>
      </c>
      <c r="O38" s="870"/>
      <c r="P38" s="870"/>
      <c r="Q38" s="870"/>
      <c r="R38" s="870"/>
      <c r="S38" s="894">
        <f t="shared" si="13"/>
        <v>0</v>
      </c>
      <c r="T38" s="195"/>
      <c r="U38" s="548"/>
      <c r="V38" s="549"/>
      <c r="W38" s="485">
        <f>IF(V38=0,0,ROUND(V38/U38,2))</f>
        <v>0</v>
      </c>
      <c r="X38" s="486">
        <f>IF(AND(U38=0,E38&gt;0),E38,IF(AND(U38=0,E38=0),0,IF(AND(U38&gt;0,E38=0),ROUND(-V38/U38,2),E38-ROUND(V38/U38,2))))</f>
        <v>0</v>
      </c>
      <c r="Y38" s="460">
        <f t="shared" si="11"/>
        <v>0</v>
      </c>
      <c r="Z38" s="426"/>
      <c r="AB38" s="7" t="s">
        <v>339</v>
      </c>
      <c r="AC38" s="7"/>
      <c r="AD38" s="130">
        <f>+M10+M11+M12</f>
        <v>0</v>
      </c>
      <c r="AE38" s="560">
        <f>SUM(M13:M14)</f>
        <v>0</v>
      </c>
      <c r="AF38" s="225"/>
      <c r="AG38" s="131">
        <f t="shared" si="14"/>
        <v>0</v>
      </c>
      <c r="AH38" s="19"/>
      <c r="AK38" s="19" t="s">
        <v>485</v>
      </c>
      <c r="AL38" s="19"/>
      <c r="AM38" s="130">
        <f>SUM(L32:L35)</f>
        <v>0</v>
      </c>
      <c r="AN38" s="130">
        <f>L40-AM38</f>
        <v>0</v>
      </c>
      <c r="AO38" s="131">
        <f t="shared" si="15"/>
        <v>0</v>
      </c>
      <c r="AQ38" s="26"/>
      <c r="AT38" s="40" t="str">
        <f t="shared" si="3"/>
        <v>Nutrition Counseling</v>
      </c>
      <c r="AV38" s="40">
        <f t="shared" si="4"/>
        <v>0</v>
      </c>
      <c r="AX38" s="44">
        <f t="shared" si="6"/>
        <v>0</v>
      </c>
      <c r="AY38" s="102" t="str">
        <f t="shared" si="5"/>
        <v xml:space="preserve"> </v>
      </c>
    </row>
    <row r="39" spans="1:256" ht="20.100000000000001" customHeight="1" thickBot="1">
      <c r="A39" s="187" t="s">
        <v>366</v>
      </c>
      <c r="C39" s="873"/>
      <c r="D39" s="873"/>
      <c r="E39" s="310">
        <f>IF(C39=0,0,ROUND(D39/C39,2))</f>
        <v>0</v>
      </c>
      <c r="F39" s="891"/>
      <c r="G39" s="892"/>
      <c r="H39" s="892"/>
      <c r="I39" s="892"/>
      <c r="J39" s="870"/>
      <c r="K39" s="870"/>
      <c r="L39" s="870"/>
      <c r="M39" s="870"/>
      <c r="N39" s="888">
        <f t="shared" si="12"/>
        <v>0</v>
      </c>
      <c r="O39" s="870"/>
      <c r="P39" s="870"/>
      <c r="Q39" s="870"/>
      <c r="R39" s="870"/>
      <c r="S39" s="894">
        <f t="shared" si="13"/>
        <v>0</v>
      </c>
      <c r="T39" s="270"/>
      <c r="U39" s="550"/>
      <c r="V39" s="551"/>
      <c r="W39" s="487">
        <f>IF(V39=0,0,ROUND(V39/U39,2))</f>
        <v>0</v>
      </c>
      <c r="X39" s="488">
        <f>IF(AND(U39=0,E39&gt;0),E39,IF(AND(U39=0,E39=0),0,IF(AND(U39&gt;0,E39=0),ROUND(-V39/U39,2),E39-ROUND(V39/U39,2))))</f>
        <v>0</v>
      </c>
      <c r="Y39" s="460">
        <f t="shared" si="11"/>
        <v>0</v>
      </c>
      <c r="Z39" s="427"/>
      <c r="AD39" s="131"/>
      <c r="AE39" s="131"/>
      <c r="AF39" s="226"/>
      <c r="AG39" s="131" t="s">
        <v>8</v>
      </c>
      <c r="AH39" s="19"/>
      <c r="AK39" s="19" t="s">
        <v>486</v>
      </c>
      <c r="AL39" s="19"/>
      <c r="AM39" s="130">
        <f>SUM(M32:M35)</f>
        <v>0</v>
      </c>
      <c r="AN39" s="130">
        <f>M40-AM39</f>
        <v>0</v>
      </c>
      <c r="AO39" s="131">
        <f t="shared" si="15"/>
        <v>0</v>
      </c>
      <c r="AQ39" s="26"/>
      <c r="AT39" s="40">
        <f t="shared" si="3"/>
        <v>0</v>
      </c>
      <c r="AV39" s="40">
        <f t="shared" si="4"/>
        <v>0</v>
      </c>
      <c r="AX39" s="44">
        <f t="shared" si="6"/>
        <v>0</v>
      </c>
      <c r="AY39" s="102" t="str">
        <f t="shared" si="5"/>
        <v xml:space="preserve"> </v>
      </c>
    </row>
    <row r="40" spans="1:256" ht="20.100000000000001" customHeight="1" thickBot="1">
      <c r="A40" s="187"/>
      <c r="B40" s="51" t="s">
        <v>206</v>
      </c>
      <c r="C40" s="611">
        <f>SUM(C29:C39)</f>
        <v>0</v>
      </c>
      <c r="D40" s="524">
        <f>SUM(D32:D39)</f>
        <v>0</v>
      </c>
      <c r="E40" s="263"/>
      <c r="F40" s="174">
        <f t="shared" ref="F40:T40" si="16">SUM(F32:F39)</f>
        <v>0</v>
      </c>
      <c r="G40" s="174">
        <f t="shared" si="16"/>
        <v>0</v>
      </c>
      <c r="H40" s="174">
        <f t="shared" si="16"/>
        <v>0</v>
      </c>
      <c r="I40" s="174">
        <f t="shared" si="16"/>
        <v>0</v>
      </c>
      <c r="J40" s="172">
        <f t="shared" si="16"/>
        <v>0</v>
      </c>
      <c r="K40" s="172">
        <f t="shared" si="16"/>
        <v>0</v>
      </c>
      <c r="L40" s="172">
        <f t="shared" si="16"/>
        <v>0</v>
      </c>
      <c r="M40" s="172">
        <f t="shared" si="16"/>
        <v>0</v>
      </c>
      <c r="N40" s="172">
        <f t="shared" si="16"/>
        <v>0</v>
      </c>
      <c r="O40" s="172">
        <f t="shared" si="16"/>
        <v>0</v>
      </c>
      <c r="P40" s="172">
        <f t="shared" si="16"/>
        <v>0</v>
      </c>
      <c r="Q40" s="172">
        <f t="shared" si="16"/>
        <v>0</v>
      </c>
      <c r="R40" s="172">
        <f t="shared" si="16"/>
        <v>0</v>
      </c>
      <c r="S40" s="172">
        <f t="shared" si="16"/>
        <v>0</v>
      </c>
      <c r="T40" s="175">
        <f t="shared" si="16"/>
        <v>0</v>
      </c>
      <c r="U40" s="539">
        <f>SUM(U29:U39)</f>
        <v>0</v>
      </c>
      <c r="V40" s="540">
        <f>SUM(V32:V39)</f>
        <v>0</v>
      </c>
      <c r="W40" s="176"/>
      <c r="X40" s="196"/>
      <c r="Y40" s="197"/>
      <c r="Z40" s="198"/>
      <c r="AB40" s="7" t="s">
        <v>340</v>
      </c>
      <c r="AC40" s="7"/>
      <c r="AD40" s="130">
        <f>AD30-SUM(AD32:AD38)</f>
        <v>0</v>
      </c>
      <c r="AE40" s="130">
        <f>AE30-SUM(AE32:AE38)</f>
        <v>0</v>
      </c>
      <c r="AF40" s="225"/>
      <c r="AG40" s="131">
        <f>SUM(AD40:AF40)</f>
        <v>0</v>
      </c>
      <c r="AH40" s="19"/>
      <c r="AK40" s="19"/>
      <c r="AL40" s="19"/>
      <c r="AM40" s="130"/>
      <c r="AN40" s="130"/>
      <c r="AO40" s="131" t="s">
        <v>8</v>
      </c>
      <c r="AQ40" s="26"/>
      <c r="AT40" s="40" t="str">
        <f t="shared" si="3"/>
        <v>Total C-2 Nutrition Services</v>
      </c>
      <c r="AV40" s="40">
        <f t="shared" si="4"/>
        <v>0</v>
      </c>
      <c r="AW40" s="40">
        <f>SUM(AW32:AW39)</f>
        <v>0</v>
      </c>
      <c r="AX40" s="44">
        <f t="shared" si="6"/>
        <v>0</v>
      </c>
      <c r="AY40" s="102" t="str">
        <f t="shared" si="5"/>
        <v xml:space="preserve"> </v>
      </c>
    </row>
    <row r="41" spans="1:256" ht="20.100000000000001" customHeight="1" thickTop="1">
      <c r="A41" s="187"/>
      <c r="C41" s="525"/>
      <c r="D41" s="514"/>
      <c r="E41" s="265"/>
      <c r="F41" s="265"/>
      <c r="G41" s="265"/>
      <c r="H41" s="265"/>
      <c r="I41" s="265"/>
      <c r="J41" s="265"/>
      <c r="K41" s="265"/>
      <c r="L41" s="265"/>
      <c r="M41" s="265"/>
      <c r="N41" s="264">
        <f>D41-SUM(F41:M41)</f>
        <v>0</v>
      </c>
      <c r="O41" s="265"/>
      <c r="P41" s="265"/>
      <c r="Q41" s="265"/>
      <c r="R41" s="265"/>
      <c r="S41" s="264"/>
      <c r="T41" s="265"/>
      <c r="U41" s="514"/>
      <c r="V41" s="514"/>
      <c r="W41" s="265"/>
      <c r="X41" s="185"/>
      <c r="Y41" s="185"/>
      <c r="Z41" s="199"/>
      <c r="AB41" s="17" t="s">
        <v>62</v>
      </c>
      <c r="AC41" s="7"/>
      <c r="AD41" s="130"/>
      <c r="AE41" s="130"/>
      <c r="AF41" s="225"/>
      <c r="AG41" s="131" t="s">
        <v>8</v>
      </c>
      <c r="AH41" s="19"/>
      <c r="AK41" s="19" t="s">
        <v>487</v>
      </c>
      <c r="AL41" s="19"/>
      <c r="AM41" s="130">
        <f>AM30-SUM(AM32:AM39)</f>
        <v>0</v>
      </c>
      <c r="AN41" s="130">
        <f>AN30-SUM(AN32:AN39)</f>
        <v>0</v>
      </c>
      <c r="AO41" s="131">
        <f>SUM(AM41:AN41)</f>
        <v>0</v>
      </c>
      <c r="AQ41" s="26"/>
      <c r="AX41" s="44">
        <f t="shared" si="6"/>
        <v>0</v>
      </c>
      <c r="AY41" s="102" t="str">
        <f t="shared" si="5"/>
        <v xml:space="preserve"> </v>
      </c>
    </row>
    <row r="42" spans="1:256" ht="13.5" thickBot="1">
      <c r="A42" s="187"/>
      <c r="B42" s="51" t="s">
        <v>211</v>
      </c>
      <c r="C42" s="612">
        <f>C20+C40</f>
        <v>0</v>
      </c>
      <c r="D42" s="526">
        <f>D20+D40</f>
        <v>0</v>
      </c>
      <c r="E42" s="267"/>
      <c r="F42" s="266">
        <f t="shared" ref="F42:T42" si="17">F20+F40</f>
        <v>0</v>
      </c>
      <c r="G42" s="266">
        <f t="shared" si="17"/>
        <v>0</v>
      </c>
      <c r="H42" s="266">
        <f t="shared" si="17"/>
        <v>0</v>
      </c>
      <c r="I42" s="266">
        <f t="shared" si="17"/>
        <v>0</v>
      </c>
      <c r="J42" s="266">
        <f t="shared" si="17"/>
        <v>0</v>
      </c>
      <c r="K42" s="266">
        <f t="shared" si="17"/>
        <v>0</v>
      </c>
      <c r="L42" s="266">
        <f t="shared" si="17"/>
        <v>0</v>
      </c>
      <c r="M42" s="266">
        <f t="shared" si="17"/>
        <v>0</v>
      </c>
      <c r="N42" s="266">
        <f t="shared" si="17"/>
        <v>0</v>
      </c>
      <c r="O42" s="266">
        <f t="shared" si="17"/>
        <v>0</v>
      </c>
      <c r="P42" s="266">
        <f t="shared" si="17"/>
        <v>0</v>
      </c>
      <c r="Q42" s="266">
        <f t="shared" si="17"/>
        <v>0</v>
      </c>
      <c r="R42" s="266">
        <f t="shared" si="17"/>
        <v>0</v>
      </c>
      <c r="S42" s="266">
        <f t="shared" si="17"/>
        <v>0</v>
      </c>
      <c r="T42" s="266">
        <f t="shared" si="17"/>
        <v>0</v>
      </c>
      <c r="U42" s="265"/>
      <c r="V42" s="265"/>
      <c r="W42" s="265"/>
      <c r="X42" s="185"/>
      <c r="Y42" s="185"/>
      <c r="Z42" s="199"/>
      <c r="AB42" s="7" t="s">
        <v>341</v>
      </c>
      <c r="AC42" s="7"/>
      <c r="AD42" s="130">
        <f>+P10+P11+P12</f>
        <v>0</v>
      </c>
      <c r="AE42" s="559">
        <f>+P13+P14</f>
        <v>0</v>
      </c>
      <c r="AF42" s="225"/>
      <c r="AG42" s="131">
        <f>SUM(AD42:AF42)</f>
        <v>0</v>
      </c>
      <c r="AH42" s="19"/>
      <c r="AK42" s="19"/>
      <c r="AL42" s="19"/>
      <c r="AM42" s="130"/>
      <c r="AN42" s="130"/>
      <c r="AO42" s="131" t="s">
        <v>8</v>
      </c>
      <c r="AQ42" s="26"/>
      <c r="AT42" s="40" t="str">
        <f t="shared" si="3"/>
        <v>Total Nutrition Services</v>
      </c>
      <c r="AV42" s="40">
        <f t="shared" si="4"/>
        <v>0</v>
      </c>
      <c r="AX42" s="44"/>
      <c r="AY42" s="102" t="str">
        <f t="shared" si="5"/>
        <v xml:space="preserve"> </v>
      </c>
    </row>
    <row r="43" spans="1:256" ht="13.5" thickTop="1">
      <c r="A43" s="187"/>
      <c r="B43" s="194"/>
      <c r="C43" s="495"/>
      <c r="D43" s="238"/>
      <c r="E43" s="238"/>
      <c r="F43" s="268"/>
      <c r="G43" s="238"/>
      <c r="H43" s="203"/>
      <c r="I43" s="203"/>
      <c r="J43" s="238"/>
      <c r="K43" s="238"/>
      <c r="L43" s="238"/>
      <c r="M43" s="238"/>
      <c r="N43" s="169"/>
      <c r="O43" s="238"/>
      <c r="P43" s="238"/>
      <c r="Q43" s="238"/>
      <c r="R43" s="238"/>
      <c r="S43" s="169"/>
      <c r="T43" s="238"/>
      <c r="U43" s="238"/>
      <c r="V43" s="238"/>
      <c r="W43" s="238"/>
      <c r="X43" s="186"/>
      <c r="Y43" s="186"/>
      <c r="Z43" s="201"/>
      <c r="AB43" s="17" t="s">
        <v>62</v>
      </c>
      <c r="AC43" s="7"/>
      <c r="AD43" s="130"/>
      <c r="AE43" s="130"/>
      <c r="AF43" s="225"/>
      <c r="AG43" s="131" t="s">
        <v>8</v>
      </c>
      <c r="AH43" s="19"/>
      <c r="AK43" s="19" t="s">
        <v>488</v>
      </c>
      <c r="AL43" s="19"/>
      <c r="AM43" s="130">
        <f>SUM(P32:P35)</f>
        <v>0</v>
      </c>
      <c r="AN43" s="130">
        <f>P40-AM43</f>
        <v>0</v>
      </c>
      <c r="AO43" s="131">
        <f>SUM(AM43:AN43)</f>
        <v>0</v>
      </c>
      <c r="AQ43" s="26"/>
      <c r="AY43" s="102" t="str">
        <f t="shared" si="5"/>
        <v xml:space="preserve"> </v>
      </c>
    </row>
    <row r="44" spans="1:256">
      <c r="A44" s="187"/>
      <c r="B44" s="27" t="s">
        <v>173</v>
      </c>
      <c r="C44" s="527"/>
      <c r="D44" s="677" t="s">
        <v>610</v>
      </c>
      <c r="E44" s="186"/>
      <c r="F44" s="200"/>
      <c r="G44" s="186"/>
      <c r="H44" s="192"/>
      <c r="I44" s="192"/>
      <c r="J44" s="186"/>
      <c r="K44" s="186"/>
      <c r="L44" s="186"/>
      <c r="M44" s="186"/>
      <c r="N44" s="192"/>
      <c r="O44" s="186"/>
      <c r="P44" s="186"/>
      <c r="Q44" s="186"/>
      <c r="R44" s="186"/>
      <c r="S44" s="192"/>
      <c r="T44" s="186"/>
      <c r="U44" s="186"/>
      <c r="V44" s="186"/>
      <c r="W44" s="186"/>
      <c r="X44" s="186"/>
      <c r="Y44" s="186"/>
      <c r="Z44" s="201"/>
      <c r="AB44" s="7" t="s">
        <v>342</v>
      </c>
      <c r="AC44" s="7"/>
      <c r="AD44" s="130">
        <f>SUM(AD40-AD42)</f>
        <v>0</v>
      </c>
      <c r="AE44" s="130">
        <f>SUM(AE40-AE42)</f>
        <v>0</v>
      </c>
      <c r="AF44" s="225"/>
      <c r="AG44" s="131">
        <f>SUM(AD44:AF44)</f>
        <v>0</v>
      </c>
      <c r="AH44" s="19"/>
      <c r="AK44" s="19"/>
      <c r="AL44" s="19"/>
      <c r="AM44" s="130"/>
      <c r="AN44" s="130"/>
      <c r="AO44" s="131" t="s">
        <v>8</v>
      </c>
      <c r="AQ44" s="26"/>
      <c r="AY44" s="102" t="str">
        <f t="shared" si="5"/>
        <v xml:space="preserve"> </v>
      </c>
    </row>
    <row r="45" spans="1:256">
      <c r="A45" s="187"/>
      <c r="C45" s="527"/>
      <c r="D45" s="678" t="s">
        <v>611</v>
      </c>
      <c r="E45" s="186"/>
      <c r="F45" s="200"/>
      <c r="G45" s="186"/>
      <c r="H45" s="192"/>
      <c r="I45" s="192"/>
      <c r="J45" s="186"/>
      <c r="K45" s="186"/>
      <c r="L45" s="186"/>
      <c r="M45" s="186"/>
      <c r="N45" s="192"/>
      <c r="O45" s="186"/>
      <c r="P45" s="186"/>
      <c r="Q45" s="186"/>
      <c r="R45" s="186"/>
      <c r="S45" s="192"/>
      <c r="T45" s="186"/>
      <c r="U45" s="186"/>
      <c r="V45" s="186"/>
      <c r="W45" s="186"/>
      <c r="X45" s="186"/>
      <c r="Y45" s="186"/>
      <c r="Z45" s="129"/>
      <c r="AB45" s="17" t="s">
        <v>62</v>
      </c>
      <c r="AC45" s="7"/>
      <c r="AD45" s="130"/>
      <c r="AE45" s="130"/>
      <c r="AF45" s="225"/>
      <c r="AG45" s="131" t="s">
        <v>8</v>
      </c>
      <c r="AH45" s="19"/>
      <c r="AK45" s="19" t="s">
        <v>489</v>
      </c>
      <c r="AL45" s="19"/>
      <c r="AM45" s="130">
        <f>SUM(AM41-AM43)</f>
        <v>0</v>
      </c>
      <c r="AN45" s="130">
        <f>SUM(AN41-AN43)</f>
        <v>0</v>
      </c>
      <c r="AO45" s="131">
        <f>SUM(AM45:AN45)</f>
        <v>0</v>
      </c>
      <c r="AQ45" s="26"/>
    </row>
    <row r="46" spans="1:256">
      <c r="A46" s="187"/>
      <c r="B46" s="51" t="s">
        <v>543</v>
      </c>
      <c r="C46" s="528"/>
      <c r="D46" s="678" t="s">
        <v>612</v>
      </c>
      <c r="E46" s="186"/>
      <c r="F46" s="202" t="s">
        <v>101</v>
      </c>
      <c r="G46" s="203" t="s">
        <v>550</v>
      </c>
      <c r="H46" s="203" t="s">
        <v>336</v>
      </c>
      <c r="I46" s="203"/>
      <c r="J46" s="398"/>
      <c r="K46" s="398"/>
      <c r="L46" s="398"/>
      <c r="M46" s="186"/>
      <c r="N46" s="192"/>
      <c r="O46" s="186"/>
      <c r="P46" s="186"/>
      <c r="Q46" s="186"/>
      <c r="R46" s="186"/>
      <c r="S46" s="192"/>
      <c r="T46" s="186"/>
      <c r="U46" s="186"/>
      <c r="V46" s="186"/>
      <c r="W46" s="186"/>
      <c r="X46" s="186"/>
      <c r="Y46" s="186"/>
      <c r="Z46" s="201"/>
      <c r="AB46" s="7" t="s">
        <v>343</v>
      </c>
      <c r="AC46" s="7"/>
      <c r="AD46" s="130">
        <f>+O10+O11+O12</f>
        <v>0</v>
      </c>
      <c r="AE46" s="559">
        <f>+O13+O14</f>
        <v>0</v>
      </c>
      <c r="AF46" s="225"/>
      <c r="AG46" s="131">
        <f>SUM(AD46:AF46)</f>
        <v>0</v>
      </c>
      <c r="AH46" s="19"/>
      <c r="AK46" s="19"/>
      <c r="AL46" s="19"/>
      <c r="AM46" s="131"/>
      <c r="AN46" s="369"/>
      <c r="AO46" s="131" t="s">
        <v>8</v>
      </c>
      <c r="AQ46" s="26"/>
    </row>
    <row r="47" spans="1:256">
      <c r="A47" s="187"/>
      <c r="C47" s="192"/>
      <c r="D47" s="679" t="s">
        <v>613</v>
      </c>
      <c r="E47" s="696" t="s">
        <v>620</v>
      </c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2"/>
      <c r="T47" s="192"/>
      <c r="U47" s="192"/>
      <c r="V47" s="192"/>
      <c r="W47" s="192"/>
      <c r="X47" s="192"/>
      <c r="Y47" s="192"/>
      <c r="Z47" s="201"/>
      <c r="AD47" s="131"/>
      <c r="AE47" s="131"/>
      <c r="AF47" s="226"/>
      <c r="AG47" s="131" t="s">
        <v>8</v>
      </c>
      <c r="AH47" s="19"/>
      <c r="AK47" s="19" t="s">
        <v>490</v>
      </c>
      <c r="AL47" s="19"/>
      <c r="AM47" s="130">
        <f>SUM(O32:O35)</f>
        <v>0</v>
      </c>
      <c r="AN47" s="130">
        <f>O40-AM47</f>
        <v>0</v>
      </c>
      <c r="AO47" s="131">
        <f>SUM(AM47:AN47)</f>
        <v>0</v>
      </c>
      <c r="AQ47" s="26"/>
    </row>
    <row r="48" spans="1:256">
      <c r="A48" s="187"/>
      <c r="B48" s="27" t="s">
        <v>189</v>
      </c>
      <c r="C48" s="192">
        <f>+C9</f>
        <v>0</v>
      </c>
      <c r="D48" s="680">
        <f>C48-E48</f>
        <v>0</v>
      </c>
      <c r="E48" s="204"/>
      <c r="F48" s="192">
        <f>+F20</f>
        <v>0</v>
      </c>
      <c r="G48" s="192">
        <f>+G20</f>
        <v>0</v>
      </c>
      <c r="H48" s="192">
        <f>+H20</f>
        <v>0</v>
      </c>
      <c r="I48" s="192"/>
      <c r="J48" s="399" t="e">
        <f>SUM(F48+G48)/D48</f>
        <v>#DIV/0!</v>
      </c>
      <c r="K48" s="682" t="s">
        <v>614</v>
      </c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5"/>
      <c r="AB48" s="7" t="s">
        <v>344</v>
      </c>
      <c r="AC48" s="7"/>
      <c r="AD48" s="130">
        <f>SUM(AD44-AD46)</f>
        <v>0</v>
      </c>
      <c r="AE48" s="130">
        <f>SUM(AE44-AE46)</f>
        <v>0</v>
      </c>
      <c r="AF48" s="225"/>
      <c r="AG48" s="131">
        <f>SUM(AD48:AF48)</f>
        <v>0</v>
      </c>
      <c r="AH48" s="19"/>
      <c r="AK48" s="19" t="s">
        <v>8</v>
      </c>
      <c r="AL48" s="19"/>
      <c r="AM48" s="369" t="s">
        <v>8</v>
      </c>
      <c r="AN48" s="369" t="s">
        <v>8</v>
      </c>
      <c r="AO48" s="131" t="s">
        <v>8</v>
      </c>
      <c r="AQ48" s="26"/>
    </row>
    <row r="49" spans="1:43">
      <c r="A49" s="40"/>
      <c r="B49" s="27" t="s">
        <v>202</v>
      </c>
      <c r="C49" s="206">
        <f>+C29+C30</f>
        <v>0</v>
      </c>
      <c r="D49" s="680">
        <f>C49-E49</f>
        <v>0</v>
      </c>
      <c r="E49" s="204">
        <v>0</v>
      </c>
      <c r="F49" s="206">
        <f>F40</f>
        <v>0</v>
      </c>
      <c r="G49" s="206">
        <f>G40</f>
        <v>0</v>
      </c>
      <c r="H49" s="206">
        <f>H40</f>
        <v>0</v>
      </c>
      <c r="I49" s="206"/>
      <c r="J49" s="399" t="e">
        <f>SUM(F49+G49)/D49</f>
        <v>#DIV/0!</v>
      </c>
      <c r="K49" s="682" t="s">
        <v>614</v>
      </c>
      <c r="L49" s="204"/>
      <c r="M49" s="204"/>
      <c r="N49" s="204"/>
      <c r="O49" s="204"/>
      <c r="P49" s="204"/>
      <c r="Q49" s="204"/>
      <c r="R49" s="204"/>
      <c r="S49" s="204"/>
      <c r="T49" s="204"/>
      <c r="U49" s="204"/>
      <c r="V49" s="204"/>
      <c r="W49" s="204"/>
      <c r="X49" s="204"/>
      <c r="Y49" s="204"/>
      <c r="Z49" s="205"/>
      <c r="AD49" s="131"/>
      <c r="AE49" s="131"/>
      <c r="AF49" s="226"/>
      <c r="AG49" s="131" t="s">
        <v>8</v>
      </c>
      <c r="AH49" s="19"/>
      <c r="AK49" s="19" t="s">
        <v>491</v>
      </c>
      <c r="AL49" s="19"/>
      <c r="AM49" s="369">
        <f>SUM(AM45-AM47)</f>
        <v>0</v>
      </c>
      <c r="AN49" s="369">
        <f>SUM(AN45-AN47)</f>
        <v>0</v>
      </c>
      <c r="AO49" s="131">
        <f>SUM(AM49:AN49)</f>
        <v>0</v>
      </c>
      <c r="AQ49" s="26"/>
    </row>
    <row r="50" spans="1:43" ht="13.5" thickBot="1">
      <c r="A50" s="40"/>
      <c r="B50" s="37"/>
      <c r="C50" s="207">
        <f>SUM(C48:C49)</f>
        <v>0</v>
      </c>
      <c r="D50" s="681">
        <f>SUM(D48:D49)</f>
        <v>0</v>
      </c>
      <c r="E50" s="208"/>
      <c r="F50" s="207">
        <f>SUM(F48:F49)</f>
        <v>0</v>
      </c>
      <c r="G50" s="207">
        <f>SUM(G48:G49)</f>
        <v>0</v>
      </c>
      <c r="H50" s="207">
        <f>SUM(H48:H49)</f>
        <v>0</v>
      </c>
      <c r="I50" s="207"/>
      <c r="J50" s="208"/>
      <c r="K50" s="208"/>
      <c r="L50" s="208"/>
      <c r="M50" s="208"/>
      <c r="N50" s="209"/>
      <c r="O50" s="208"/>
      <c r="P50" s="208"/>
      <c r="Q50" s="208"/>
      <c r="R50" s="208"/>
      <c r="S50" s="209"/>
      <c r="T50" s="208"/>
      <c r="U50" s="208"/>
      <c r="V50" s="208"/>
      <c r="W50" s="208"/>
      <c r="X50" s="208"/>
      <c r="Y50" s="208"/>
      <c r="Z50" s="205"/>
      <c r="AB50" s="7" t="s">
        <v>372</v>
      </c>
      <c r="AC50" s="7"/>
      <c r="AD50" s="130">
        <f>+Q10+Q11+Q12+R10+R11+R12</f>
        <v>0</v>
      </c>
      <c r="AE50" s="559">
        <f>+Q13+Q14+R13+R14</f>
        <v>0</v>
      </c>
      <c r="AF50" s="225"/>
      <c r="AG50" s="131">
        <f>SUM(AD50:AF50)</f>
        <v>0</v>
      </c>
      <c r="AH50" s="19"/>
      <c r="AK50" s="19"/>
      <c r="AL50" s="19"/>
      <c r="AM50" s="369"/>
      <c r="AN50" s="369"/>
      <c r="AO50" s="131" t="s">
        <v>8</v>
      </c>
      <c r="AQ50" s="26"/>
    </row>
    <row r="51" spans="1:43" ht="13.5" thickTop="1">
      <c r="A51" s="40"/>
      <c r="B51" s="952" t="s">
        <v>720</v>
      </c>
      <c r="C51" s="27"/>
      <c r="D51" s="83"/>
      <c r="E51" s="83"/>
      <c r="F51" s="210"/>
      <c r="G51" s="192"/>
      <c r="H51" s="192"/>
      <c r="I51" s="192"/>
      <c r="J51" s="83"/>
      <c r="K51" s="83"/>
      <c r="L51" s="83"/>
      <c r="M51" s="83"/>
      <c r="N51" s="211"/>
      <c r="O51" s="83"/>
      <c r="P51" s="83"/>
      <c r="Q51" s="83"/>
      <c r="R51" s="83"/>
      <c r="S51" s="211"/>
      <c r="T51" s="83"/>
      <c r="U51" s="83"/>
      <c r="V51" s="83"/>
      <c r="W51" s="83"/>
      <c r="X51" s="83"/>
      <c r="Y51" s="83"/>
      <c r="Z51" s="201"/>
      <c r="AB51" s="7"/>
      <c r="AC51" s="7"/>
      <c r="AD51" s="130"/>
      <c r="AE51" s="130"/>
      <c r="AF51" s="225"/>
      <c r="AH51" s="19"/>
      <c r="AK51" s="19" t="s">
        <v>492</v>
      </c>
      <c r="AL51" s="19"/>
      <c r="AM51" s="130">
        <f>SUM(Q32+Q33+Q34+Q35+R32+R33+R34+R35)</f>
        <v>0</v>
      </c>
      <c r="AN51" s="130">
        <f>SUM(Q40+R40)-AM51</f>
        <v>0</v>
      </c>
      <c r="AO51" s="131">
        <f>SUM(AM51:AN51)</f>
        <v>0</v>
      </c>
      <c r="AQ51" s="26"/>
    </row>
    <row r="52" spans="1:43">
      <c r="A52" s="40"/>
      <c r="B52" s="316">
        <f ca="1">NOW()</f>
        <v>44638.398094560187</v>
      </c>
      <c r="C52" s="52"/>
      <c r="E52" s="83"/>
      <c r="F52" s="210"/>
      <c r="G52" s="83"/>
      <c r="H52" s="83"/>
      <c r="I52" s="83"/>
      <c r="J52" s="83"/>
      <c r="K52" s="83"/>
      <c r="L52" s="83"/>
      <c r="M52" s="83"/>
      <c r="N52" s="85"/>
      <c r="O52" s="83"/>
      <c r="P52" s="83"/>
      <c r="Q52" s="83"/>
      <c r="R52" s="83"/>
      <c r="S52" s="84"/>
      <c r="T52" s="83"/>
      <c r="U52" s="83"/>
      <c r="V52" s="83"/>
      <c r="W52" s="83"/>
      <c r="X52" s="83"/>
      <c r="Y52" s="83"/>
      <c r="Z52" s="201"/>
      <c r="AC52" s="7"/>
      <c r="AD52" s="69" t="s">
        <v>8</v>
      </c>
      <c r="AE52" s="69" t="s">
        <v>8</v>
      </c>
      <c r="AF52" s="104"/>
      <c r="AG52" s="131"/>
      <c r="AH52" s="19"/>
      <c r="AK52" s="19"/>
      <c r="AL52" s="19"/>
      <c r="AM52" s="130"/>
      <c r="AN52" s="130"/>
      <c r="AO52" s="131"/>
      <c r="AQ52" s="26"/>
    </row>
    <row r="53" spans="1:43" ht="15.75">
      <c r="A53" s="40"/>
      <c r="B53" s="212" t="s">
        <v>539</v>
      </c>
      <c r="C53" s="213"/>
      <c r="D53" s="214"/>
      <c r="E53" s="214"/>
      <c r="F53" s="215"/>
      <c r="G53" s="214"/>
      <c r="H53" s="214"/>
      <c r="I53" s="214"/>
      <c r="J53" s="214"/>
      <c r="K53" s="214"/>
      <c r="L53" s="214"/>
      <c r="M53" s="214"/>
      <c r="N53" s="216"/>
      <c r="O53" s="214"/>
      <c r="P53" s="214"/>
      <c r="Q53" s="214"/>
      <c r="R53" s="214"/>
      <c r="S53" s="216"/>
      <c r="T53" s="214"/>
      <c r="U53" s="214"/>
      <c r="V53" s="214"/>
      <c r="W53" s="214"/>
      <c r="X53" s="214"/>
      <c r="Y53" s="214"/>
      <c r="Z53" s="217"/>
      <c r="AB53" s="7" t="s">
        <v>440</v>
      </c>
      <c r="AC53" s="7"/>
      <c r="AD53" s="69">
        <f>AD48-SUM(AD50:AD51)</f>
        <v>0</v>
      </c>
      <c r="AE53" s="69">
        <f>AE48-SUM(AE50:AE51)</f>
        <v>0</v>
      </c>
      <c r="AF53" s="563"/>
      <c r="AG53" s="22">
        <f>SUM(AD53:AF53)</f>
        <v>0</v>
      </c>
      <c r="AH53" s="19"/>
      <c r="AK53" s="19"/>
      <c r="AL53" s="19"/>
      <c r="AM53" s="369"/>
      <c r="AN53" s="131"/>
      <c r="AO53" s="131" t="s">
        <v>8</v>
      </c>
      <c r="AQ53" s="26"/>
    </row>
    <row r="54" spans="1:43" ht="15">
      <c r="A54" s="40"/>
      <c r="B54" s="213"/>
      <c r="C54" s="213" t="s">
        <v>540</v>
      </c>
      <c r="D54" s="613" t="s">
        <v>355</v>
      </c>
      <c r="E54" s="213"/>
      <c r="F54" s="218"/>
      <c r="G54" s="213"/>
      <c r="H54" s="213"/>
      <c r="I54" s="213"/>
      <c r="J54" s="213"/>
      <c r="K54" s="213"/>
      <c r="L54" s="213"/>
      <c r="M54" s="213"/>
      <c r="N54" s="219"/>
      <c r="O54" s="213"/>
      <c r="P54" s="213"/>
      <c r="Q54" s="213"/>
      <c r="R54" s="213"/>
      <c r="S54" s="219"/>
      <c r="T54" s="213"/>
      <c r="U54" s="213"/>
      <c r="V54" s="213"/>
      <c r="W54" s="213"/>
      <c r="X54" s="213"/>
      <c r="Y54" s="213"/>
      <c r="Z54" s="217"/>
      <c r="AB54" s="7"/>
      <c r="AC54" s="7"/>
      <c r="AD54" s="7"/>
      <c r="AE54" s="19"/>
      <c r="AF54" s="104"/>
      <c r="AH54" s="19"/>
      <c r="AK54" t="s">
        <v>493</v>
      </c>
      <c r="AM54" s="22">
        <f>AM49-SUM(AM51:AM52)</f>
        <v>0</v>
      </c>
      <c r="AN54" s="22">
        <f>AN49-SUM(AN51:AN52)</f>
        <v>0</v>
      </c>
      <c r="AO54" s="22">
        <f>SUM(AM54:AN54)</f>
        <v>0</v>
      </c>
      <c r="AQ54" s="19"/>
    </row>
    <row r="55" spans="1:43" ht="15.75">
      <c r="A55" s="40"/>
      <c r="B55" s="220"/>
      <c r="C55" s="221"/>
      <c r="D55" s="613" t="s">
        <v>362</v>
      </c>
      <c r="E55" s="213"/>
      <c r="F55" s="213"/>
      <c r="G55" s="213"/>
      <c r="H55" s="213"/>
      <c r="I55" s="213"/>
      <c r="J55" s="213"/>
      <c r="K55" s="213"/>
      <c r="L55" s="213"/>
      <c r="M55" s="213"/>
      <c r="N55" s="219"/>
      <c r="O55" s="213"/>
      <c r="P55" s="213"/>
      <c r="Q55" s="213"/>
      <c r="R55" s="213"/>
      <c r="S55" s="219"/>
      <c r="T55" s="213"/>
      <c r="U55" s="213"/>
      <c r="V55" s="213"/>
      <c r="W55" s="213"/>
      <c r="X55" s="213"/>
      <c r="Y55" s="213"/>
      <c r="Z55" s="217"/>
      <c r="AB55" s="7" t="s">
        <v>212</v>
      </c>
      <c r="AC55" s="7"/>
      <c r="AD55" s="7"/>
      <c r="AE55" s="19"/>
      <c r="AF55" s="19"/>
      <c r="AH55" s="19"/>
      <c r="AK55" t="s">
        <v>8</v>
      </c>
    </row>
    <row r="56" spans="1:43">
      <c r="E56"/>
      <c r="AB56" s="7" t="s">
        <v>214</v>
      </c>
      <c r="AC56" s="69">
        <f>+S10+S11+S12</f>
        <v>0</v>
      </c>
      <c r="AD56" s="61">
        <f>+J10+J11+J12+O10+O11+O12</f>
        <v>0</v>
      </c>
      <c r="AE56" s="61">
        <f>+D10+D11+D12</f>
        <v>0</v>
      </c>
      <c r="AF56" s="7"/>
      <c r="AG56" s="87"/>
      <c r="AH56" s="7"/>
      <c r="AK56" s="7" t="s">
        <v>213</v>
      </c>
      <c r="AL56" s="40" t="s">
        <v>476</v>
      </c>
      <c r="AM56" s="6" t="s">
        <v>59</v>
      </c>
      <c r="AN56" s="86" t="s">
        <v>155</v>
      </c>
      <c r="AO56" t="s">
        <v>319</v>
      </c>
      <c r="AP56" s="19" t="s">
        <v>8</v>
      </c>
      <c r="AQ56" s="19"/>
    </row>
    <row r="57" spans="1:43">
      <c r="E57"/>
      <c r="AB57" s="7" t="s">
        <v>195</v>
      </c>
      <c r="AC57" s="561">
        <f>+S13</f>
        <v>0</v>
      </c>
      <c r="AD57" s="561">
        <f>J13+O13</f>
        <v>0</v>
      </c>
      <c r="AE57" s="561">
        <f>+D13</f>
        <v>0</v>
      </c>
      <c r="AF57" s="7"/>
      <c r="AH57" s="7"/>
      <c r="AK57" s="7" t="s">
        <v>215</v>
      </c>
      <c r="AL57" s="44">
        <f>I42</f>
        <v>0</v>
      </c>
      <c r="AM57" s="69">
        <f>SUM(S32:S35)</f>
        <v>0</v>
      </c>
      <c r="AN57" s="61">
        <f>SUM(J32:J35)+SUM(O32:O35)</f>
        <v>0</v>
      </c>
      <c r="AO57" s="61">
        <f>SUM(D32:D35)</f>
        <v>0</v>
      </c>
      <c r="AP57" s="59" t="s">
        <v>8</v>
      </c>
    </row>
    <row r="58" spans="1:43">
      <c r="E58"/>
      <c r="AB58" s="7" t="s">
        <v>198</v>
      </c>
      <c r="AC58" s="561">
        <f>+S14</f>
        <v>0</v>
      </c>
      <c r="AD58" s="561">
        <f>+J14+O14</f>
        <v>0</v>
      </c>
      <c r="AE58" s="561">
        <f>+D14</f>
        <v>0</v>
      </c>
      <c r="AF58" s="6"/>
      <c r="AG58" s="7"/>
      <c r="AH58" s="7"/>
      <c r="AK58" s="7" t="s">
        <v>195</v>
      </c>
      <c r="AL58" s="569" t="s">
        <v>286</v>
      </c>
      <c r="AM58" s="132">
        <f>+S37</f>
        <v>0</v>
      </c>
      <c r="AN58" s="132">
        <f>+J37+O37</f>
        <v>0</v>
      </c>
      <c r="AO58" s="132">
        <f>+D37</f>
        <v>0</v>
      </c>
    </row>
    <row r="59" spans="1:43">
      <c r="E59"/>
      <c r="AB59" s="7" t="s">
        <v>217</v>
      </c>
      <c r="AC59" s="22">
        <f>+S20</f>
        <v>0</v>
      </c>
      <c r="AD59" s="69">
        <f>+J20+O20</f>
        <v>0</v>
      </c>
      <c r="AE59" s="61">
        <f>SUM(AE56:AE58)</f>
        <v>0</v>
      </c>
      <c r="AF59" s="7"/>
      <c r="AG59" s="7"/>
      <c r="AH59" s="7"/>
      <c r="AK59" s="7" t="s">
        <v>198</v>
      </c>
      <c r="AL59" s="569" t="s">
        <v>286</v>
      </c>
      <c r="AM59" s="561">
        <f>+S38</f>
        <v>0</v>
      </c>
      <c r="AN59" s="561">
        <f>+J38+O38</f>
        <v>0</v>
      </c>
      <c r="AO59" s="561">
        <f>+D38</f>
        <v>0</v>
      </c>
    </row>
    <row r="60" spans="1:43">
      <c r="E60"/>
      <c r="AB60" s="40" t="s">
        <v>472</v>
      </c>
      <c r="AC60" s="26"/>
      <c r="AD60" s="26"/>
      <c r="AE60" s="565">
        <f>+T20</f>
        <v>0</v>
      </c>
      <c r="AF60" s="7"/>
      <c r="AG60" s="5"/>
      <c r="AH60" s="7"/>
      <c r="AK60" s="7" t="s">
        <v>373</v>
      </c>
      <c r="AM60" s="132">
        <f>+S36</f>
        <v>0</v>
      </c>
      <c r="AN60" s="132">
        <f>+J36+O36</f>
        <v>0</v>
      </c>
      <c r="AO60" s="132">
        <f>+D36</f>
        <v>0</v>
      </c>
      <c r="AP60" s="49"/>
      <c r="AQ60" s="19"/>
    </row>
    <row r="61" spans="1:43">
      <c r="E61"/>
      <c r="AC61" s="19"/>
      <c r="AD61" s="19"/>
      <c r="AE61" s="19"/>
      <c r="AF61" s="69"/>
      <c r="AG61" s="5"/>
      <c r="AH61" s="7"/>
      <c r="AK61" s="7" t="s">
        <v>216</v>
      </c>
      <c r="AL61" s="22">
        <f>SUM(AL57:AL60)</f>
        <v>0</v>
      </c>
      <c r="AM61" s="22">
        <f>SUM(AM57:AM60)</f>
        <v>0</v>
      </c>
      <c r="AN61" s="69">
        <f>SUM(AN57:AN60)</f>
        <v>0</v>
      </c>
      <c r="AO61" s="61">
        <f>SUM(AO57:AO60)</f>
        <v>0</v>
      </c>
      <c r="AP61" s="49"/>
      <c r="AQ61" s="19"/>
    </row>
    <row r="62" spans="1:43">
      <c r="E62"/>
      <c r="AB62" s="89" t="s">
        <v>596</v>
      </c>
      <c r="AC62" s="49" t="s">
        <v>8</v>
      </c>
      <c r="AD62" s="6"/>
      <c r="AE62" s="49"/>
      <c r="AF62" s="26"/>
      <c r="AG62" s="7"/>
      <c r="AH62" s="7"/>
      <c r="AK62" s="40" t="s">
        <v>472</v>
      </c>
      <c r="AO62" s="565">
        <f>+T40</f>
        <v>0</v>
      </c>
      <c r="AP62" s="49"/>
      <c r="AQ62" s="19"/>
    </row>
    <row r="63" spans="1:43">
      <c r="E63"/>
      <c r="AG63" s="26"/>
      <c r="AH63" s="7"/>
      <c r="AK63" s="7" t="s">
        <v>8</v>
      </c>
      <c r="AL63" s="22" t="s">
        <v>8</v>
      </c>
      <c r="AM63" s="69" t="s">
        <v>8</v>
      </c>
      <c r="AN63" s="61" t="s">
        <v>8</v>
      </c>
      <c r="AO63" s="17" t="s">
        <v>8</v>
      </c>
      <c r="AP63" s="17"/>
      <c r="AQ63" s="59"/>
    </row>
    <row r="64" spans="1:43">
      <c r="E64"/>
      <c r="AB64" s="142">
        <f ca="1">NOW()</f>
        <v>44638.398094560187</v>
      </c>
      <c r="AF64" s="26"/>
      <c r="AG64" s="26"/>
      <c r="AH64" s="7"/>
      <c r="AK64" s="3" t="s">
        <v>597</v>
      </c>
      <c r="AO64" s="17" t="s">
        <v>8</v>
      </c>
      <c r="AP64" s="17"/>
      <c r="AQ64" s="59"/>
    </row>
    <row r="65" spans="5:43">
      <c r="E65"/>
      <c r="AF65" s="19"/>
      <c r="AG65" s="26"/>
      <c r="AH65" s="7"/>
      <c r="AK65" s="142">
        <f ca="1">NOW()</f>
        <v>44638.398094560187</v>
      </c>
      <c r="AO65" s="17" t="s">
        <v>8</v>
      </c>
      <c r="AP65" s="17"/>
      <c r="AQ65" s="59"/>
    </row>
    <row r="66" spans="5:43">
      <c r="E66"/>
      <c r="AF66" s="19"/>
      <c r="AG66" s="19"/>
      <c r="AH66" s="7"/>
    </row>
    <row r="67" spans="5:43">
      <c r="E67"/>
      <c r="AB67" s="7"/>
      <c r="AC67" s="19"/>
      <c r="AD67" s="19"/>
      <c r="AE67" s="19"/>
      <c r="AF67" s="19"/>
      <c r="AG67" s="19"/>
      <c r="AH67" s="7"/>
    </row>
    <row r="68" spans="5:43">
      <c r="E68"/>
      <c r="AC68" s="59"/>
      <c r="AD68" s="26"/>
      <c r="AE68" s="26"/>
      <c r="AF68" s="18"/>
      <c r="AG68" s="19"/>
      <c r="AH68" s="7"/>
    </row>
    <row r="69" spans="5:43">
      <c r="E69"/>
      <c r="AB69" s="7"/>
      <c r="AC69" s="59"/>
      <c r="AD69" s="26"/>
      <c r="AE69" s="26"/>
      <c r="AF69" s="19"/>
      <c r="AG69" s="18"/>
      <c r="AH69" s="7"/>
      <c r="AM69" s="90" t="s">
        <v>8</v>
      </c>
    </row>
    <row r="70" spans="5:43">
      <c r="E70"/>
      <c r="AG70" s="18"/>
      <c r="AH70" s="7"/>
    </row>
    <row r="71" spans="5:43">
      <c r="E71"/>
      <c r="AB71" s="6" t="s">
        <v>218</v>
      </c>
      <c r="AC71" s="38"/>
      <c r="AD71" s="38"/>
      <c r="AE71" s="38"/>
      <c r="AH71" s="7"/>
      <c r="AK71" s="5" t="s">
        <v>179</v>
      </c>
      <c r="AL71" s="38"/>
      <c r="AM71" s="38"/>
      <c r="AN71" s="38"/>
    </row>
    <row r="72" spans="5:43">
      <c r="E72"/>
      <c r="AB72" s="6" t="s">
        <v>84</v>
      </c>
      <c r="AC72" s="6"/>
      <c r="AD72" s="6"/>
      <c r="AE72" s="5"/>
      <c r="AH72" s="7"/>
      <c r="AK72" s="6" t="s">
        <v>84</v>
      </c>
      <c r="AL72" s="6"/>
      <c r="AM72" s="6"/>
      <c r="AN72" s="5"/>
    </row>
    <row r="73" spans="5:43">
      <c r="E73"/>
      <c r="AE73" s="7"/>
      <c r="AN73" s="7"/>
    </row>
    <row r="74" spans="5:43">
      <c r="E74"/>
      <c r="AC74" s="617" t="s">
        <v>542</v>
      </c>
      <c r="AD74" s="91" t="str">
        <f>SCHEDAAA!E1</f>
        <v>0</v>
      </c>
      <c r="AL74" s="617" t="s">
        <v>542</v>
      </c>
      <c r="AM74" s="91" t="str">
        <f>SCHEDAAA!E1</f>
        <v>0</v>
      </c>
    </row>
    <row r="75" spans="5:43">
      <c r="E75"/>
      <c r="AB75" s="7" t="s">
        <v>8</v>
      </c>
      <c r="AC75" s="7"/>
      <c r="AO75" s="40" t="s">
        <v>8</v>
      </c>
    </row>
    <row r="76" spans="5:43">
      <c r="E76"/>
      <c r="AB76" s="19" t="s">
        <v>14</v>
      </c>
      <c r="AC76" s="7"/>
      <c r="AE76" s="92">
        <f>IF(AG40=0,0,AG44/AG40)</f>
        <v>0</v>
      </c>
      <c r="AK76" s="19" t="s">
        <v>14</v>
      </c>
      <c r="AL76" s="7"/>
      <c r="AN76" s="92">
        <f>IF(AO41=0,0,AO45/AO41)</f>
        <v>0</v>
      </c>
    </row>
    <row r="77" spans="5:43">
      <c r="E77"/>
      <c r="AB77" s="19"/>
      <c r="AC77" s="7"/>
      <c r="AE77" s="93"/>
      <c r="AK77" s="19"/>
      <c r="AL77" s="7"/>
      <c r="AN77" s="94"/>
      <c r="AO77" s="40" t="s">
        <v>8</v>
      </c>
    </row>
    <row r="78" spans="5:43">
      <c r="E78"/>
      <c r="AB78" s="19" t="s">
        <v>219</v>
      </c>
      <c r="AC78" s="19"/>
      <c r="AE78" s="95">
        <f>IF(AG40=0,0,AG42/AG40)</f>
        <v>0</v>
      </c>
      <c r="AK78" s="19" t="s">
        <v>219</v>
      </c>
      <c r="AL78" s="19"/>
      <c r="AN78" s="96">
        <f>IF(AO41=0,0,AO43/AO41)</f>
        <v>0</v>
      </c>
    </row>
    <row r="79" spans="5:43">
      <c r="E79"/>
      <c r="AB79" s="19"/>
      <c r="AC79" s="19"/>
      <c r="AE79" s="95"/>
      <c r="AK79" s="19"/>
      <c r="AL79" s="19"/>
      <c r="AN79" s="96"/>
      <c r="AO79" s="40" t="s">
        <v>8</v>
      </c>
    </row>
    <row r="80" spans="5:43">
      <c r="E80"/>
      <c r="AB80" s="19" t="s">
        <v>220</v>
      </c>
      <c r="AE80" s="95">
        <f>SUM(AE76:AE78)</f>
        <v>0</v>
      </c>
      <c r="AK80" s="19" t="s">
        <v>220</v>
      </c>
      <c r="AL80" s="19"/>
      <c r="AN80" s="97">
        <f>SUM(AN76:AN78)</f>
        <v>0</v>
      </c>
      <c r="AO80" t="s">
        <v>8</v>
      </c>
    </row>
    <row r="81" spans="5:41">
      <c r="E81"/>
      <c r="AE81" s="92"/>
      <c r="AO81" t="s">
        <v>8</v>
      </c>
    </row>
    <row r="82" spans="5:41">
      <c r="E82"/>
      <c r="AE82" s="92"/>
      <c r="AO82" t="s">
        <v>8</v>
      </c>
    </row>
    <row r="83" spans="5:41">
      <c r="E83"/>
      <c r="AB83" s="19" t="s">
        <v>96</v>
      </c>
      <c r="AC83" s="19"/>
      <c r="AE83" s="59">
        <f>+O20</f>
        <v>0</v>
      </c>
      <c r="AK83" s="19" t="s">
        <v>96</v>
      </c>
      <c r="AL83" s="19"/>
      <c r="AN83" s="98">
        <f>+O40</f>
        <v>0</v>
      </c>
      <c r="AO83" s="40" t="s">
        <v>8</v>
      </c>
    </row>
    <row r="84" spans="5:41">
      <c r="E84"/>
      <c r="AB84" s="19"/>
      <c r="AC84" s="19"/>
      <c r="AE84" s="95"/>
      <c r="AK84" s="19"/>
      <c r="AL84" s="19"/>
      <c r="AN84" s="99"/>
      <c r="AO84" s="40" t="s">
        <v>8</v>
      </c>
    </row>
    <row r="85" spans="5:41">
      <c r="E85"/>
      <c r="AE85" s="92"/>
      <c r="AO85" s="40" t="s">
        <v>8</v>
      </c>
    </row>
    <row r="86" spans="5:41">
      <c r="E86"/>
      <c r="AB86" s="19" t="s">
        <v>221</v>
      </c>
      <c r="AC86" s="19"/>
      <c r="AD86" s="26"/>
      <c r="AE86" s="95">
        <f>IF(AG48=0,0,AG50/AG48)</f>
        <v>0</v>
      </c>
      <c r="AJ86" s="26"/>
      <c r="AK86" s="19" t="s">
        <v>221</v>
      </c>
      <c r="AN86" s="96">
        <f>IF(AO49=0,0,AO51/AO49)</f>
        <v>0</v>
      </c>
    </row>
    <row r="87" spans="5:41">
      <c r="E87"/>
      <c r="AC87" s="19"/>
      <c r="AD87" s="26"/>
      <c r="AJ87" s="26"/>
      <c r="AL87" s="19"/>
      <c r="AM87" s="26"/>
      <c r="AO87" s="40" t="s">
        <v>8</v>
      </c>
    </row>
    <row r="88" spans="5:41">
      <c r="E88"/>
      <c r="AB88" s="19"/>
      <c r="AE88" s="95"/>
      <c r="AJ88" s="26"/>
      <c r="AK88" s="19"/>
      <c r="AL88" s="19"/>
      <c r="AM88" s="26"/>
      <c r="AN88" s="96"/>
    </row>
    <row r="89" spans="5:41">
      <c r="E89"/>
      <c r="AB89" s="19" t="s">
        <v>8</v>
      </c>
      <c r="AC89" s="19"/>
      <c r="AD89" s="26"/>
      <c r="AE89" s="95"/>
      <c r="AJ89" s="26"/>
      <c r="AK89" s="19" t="s">
        <v>8</v>
      </c>
      <c r="AL89" s="19"/>
      <c r="AM89" s="26"/>
      <c r="AN89" s="96"/>
      <c r="AO89" s="40" t="s">
        <v>8</v>
      </c>
    </row>
    <row r="90" spans="5:41">
      <c r="E90"/>
      <c r="AB90" s="19" t="s">
        <v>222</v>
      </c>
      <c r="AC90" s="19"/>
      <c r="AD90" s="26"/>
      <c r="AE90" s="95">
        <f>IF(AG48=0,0,AG53/AG48)</f>
        <v>0</v>
      </c>
      <c r="AJ90" s="26"/>
      <c r="AK90" s="19" t="s">
        <v>222</v>
      </c>
      <c r="AL90" s="19"/>
      <c r="AM90" s="26"/>
      <c r="AN90" s="96">
        <f>IF(AO49=0,0,AO54/AO49)</f>
        <v>0</v>
      </c>
    </row>
    <row r="91" spans="5:41">
      <c r="E91"/>
      <c r="AB91" s="19" t="s">
        <v>8</v>
      </c>
      <c r="AC91" s="19"/>
      <c r="AD91" s="26"/>
      <c r="AE91" s="97"/>
      <c r="AJ91" s="26"/>
      <c r="AK91" s="19" t="s">
        <v>8</v>
      </c>
      <c r="AL91" s="19"/>
      <c r="AM91" s="26"/>
      <c r="AN91" s="97"/>
      <c r="AO91" s="40" t="s">
        <v>8</v>
      </c>
    </row>
    <row r="92" spans="5:41">
      <c r="E92"/>
      <c r="AB92" s="19" t="s">
        <v>223</v>
      </c>
      <c r="AC92" s="19"/>
      <c r="AD92" s="26"/>
      <c r="AE92" s="95">
        <f>SUM(AE86:AE90)</f>
        <v>0</v>
      </c>
      <c r="AJ92" s="26"/>
      <c r="AK92" s="19" t="s">
        <v>223</v>
      </c>
      <c r="AL92" s="19"/>
      <c r="AM92" s="26"/>
      <c r="AN92" s="97">
        <f>SUM(AN86:AN90)</f>
        <v>0</v>
      </c>
      <c r="AO92" s="40" t="s">
        <v>8</v>
      </c>
    </row>
    <row r="93" spans="5:41">
      <c r="E93"/>
      <c r="AB93" s="19"/>
      <c r="AC93" s="19"/>
      <c r="AE93" s="95"/>
      <c r="AK93" s="19"/>
      <c r="AL93" s="19"/>
      <c r="AO93" s="40" t="s">
        <v>8</v>
      </c>
    </row>
    <row r="94" spans="5:41">
      <c r="E94"/>
      <c r="AB94" s="19"/>
      <c r="AC94" s="19"/>
      <c r="AE94" s="49"/>
      <c r="AK94" s="19"/>
      <c r="AL94" s="19"/>
    </row>
    <row r="95" spans="5:41">
      <c r="E95"/>
      <c r="AB95" s="19" t="s">
        <v>224</v>
      </c>
      <c r="AC95" s="19"/>
      <c r="AE95" s="60">
        <f>C9</f>
        <v>0</v>
      </c>
      <c r="AK95" s="19" t="s">
        <v>224</v>
      </c>
      <c r="AL95" s="19"/>
      <c r="AN95" s="66">
        <f>+C29+C30</f>
        <v>0</v>
      </c>
    </row>
    <row r="96" spans="5:41">
      <c r="E96"/>
      <c r="AB96" s="19"/>
      <c r="AC96" s="19"/>
      <c r="AE96" s="49"/>
      <c r="AK96" s="19"/>
      <c r="AL96" s="19"/>
    </row>
    <row r="97" spans="1:38">
      <c r="E97"/>
      <c r="AB97" s="19"/>
      <c r="AC97" s="19"/>
      <c r="AE97" s="49"/>
      <c r="AK97" s="19"/>
      <c r="AL97" s="19"/>
    </row>
    <row r="98" spans="1:38">
      <c r="E98"/>
      <c r="AB98" s="142">
        <f ca="1">NOW()</f>
        <v>44638.398094560187</v>
      </c>
      <c r="AC98" s="19"/>
      <c r="AK98" s="142">
        <f ca="1">NOW()</f>
        <v>44638.398094560187</v>
      </c>
    </row>
    <row r="99" spans="1:38">
      <c r="E99"/>
      <c r="AC99" s="19"/>
    </row>
    <row r="100" spans="1:38">
      <c r="E100"/>
    </row>
    <row r="101" spans="1:38">
      <c r="E101"/>
    </row>
    <row r="102" spans="1:38">
      <c r="E102"/>
    </row>
    <row r="103" spans="1:38">
      <c r="E103"/>
    </row>
    <row r="104" spans="1:38">
      <c r="E104"/>
    </row>
    <row r="105" spans="1:38">
      <c r="E105"/>
    </row>
    <row r="106" spans="1:38">
      <c r="E106"/>
    </row>
    <row r="107" spans="1:38">
      <c r="E107"/>
    </row>
    <row r="108" spans="1:38">
      <c r="E108"/>
    </row>
    <row r="109" spans="1:38">
      <c r="E109"/>
    </row>
    <row r="110" spans="1:38">
      <c r="E110"/>
    </row>
    <row r="111" spans="1:38">
      <c r="A111" s="19"/>
      <c r="B111" s="19"/>
      <c r="C111" s="19"/>
      <c r="D111" s="19"/>
      <c r="E111" s="19"/>
      <c r="F111" s="19"/>
      <c r="G111" s="19"/>
      <c r="H111" s="19"/>
      <c r="I111" s="19"/>
      <c r="J111" s="19"/>
    </row>
    <row r="112" spans="1:38">
      <c r="A112" s="19"/>
      <c r="B112" s="19"/>
      <c r="C112" s="19"/>
      <c r="D112" s="19"/>
      <c r="E112" s="19"/>
      <c r="F112" s="19"/>
      <c r="G112" s="19"/>
      <c r="H112" s="19"/>
      <c r="I112" s="19"/>
      <c r="J112" s="19"/>
    </row>
  </sheetData>
  <mergeCells count="5">
    <mergeCell ref="AK1:AO1"/>
    <mergeCell ref="AK2:AO2"/>
    <mergeCell ref="AK3:AO3"/>
    <mergeCell ref="AK4:AO4"/>
    <mergeCell ref="AB1:AG1"/>
  </mergeCells>
  <phoneticPr fontId="10" type="noConversion"/>
  <pageMargins left="0.25" right="0.25" top="0.25" bottom="0" header="0.25" footer="0.25"/>
  <pageSetup paperSize="5" scale="24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IQ62"/>
  <sheetViews>
    <sheetView showGridLines="0" topLeftCell="A4" zoomScale="80" zoomScaleNormal="80" workbookViewId="0">
      <pane xSplit="4" ySplit="4" topLeftCell="E40" activePane="bottomRight" state="frozen"/>
      <selection activeCell="A4" sqref="A4"/>
      <selection pane="topRight" activeCell="E4" sqref="E4"/>
      <selection pane="bottomLeft" activeCell="A8" sqref="A8"/>
      <selection pane="bottomRight" activeCell="A57" sqref="A57"/>
    </sheetView>
  </sheetViews>
  <sheetFormatPr defaultColWidth="8.42578125" defaultRowHeight="12.75"/>
  <cols>
    <col min="1" max="1" width="35.5703125" style="27" customWidth="1"/>
    <col min="2" max="2" width="11.140625" style="27" customWidth="1"/>
    <col min="3" max="3" width="13.85546875" style="27" customWidth="1"/>
    <col min="4" max="5" width="13.5703125" style="27" customWidth="1"/>
    <col min="6" max="6" width="35.5703125" style="27" customWidth="1"/>
    <col min="7" max="7" width="15.5703125" style="27" customWidth="1"/>
    <col min="8" max="8" width="15.28515625" style="27" customWidth="1"/>
    <col min="9" max="12" width="13.5703125" style="27" customWidth="1"/>
    <col min="13" max="13" width="11.85546875" style="27" customWidth="1"/>
    <col min="14" max="14" width="9.85546875" style="27" customWidth="1"/>
    <col min="15" max="16" width="13.5703125" style="27" customWidth="1"/>
    <col min="17" max="17" width="8.42578125" style="27" customWidth="1"/>
    <col min="18" max="18" width="9" style="27" customWidth="1"/>
    <col min="19" max="19" width="5.7109375" style="27" customWidth="1"/>
    <col min="20" max="20" width="9.5703125" style="27" customWidth="1"/>
    <col min="21" max="21" width="35.42578125" style="27" customWidth="1"/>
    <col min="22" max="22" width="20.28515625" style="27" customWidth="1"/>
    <col min="23" max="23" width="12.85546875" style="27" customWidth="1"/>
    <col min="24" max="24" width="12.42578125" style="27" customWidth="1"/>
    <col min="25" max="25" width="13.5703125" style="27" customWidth="1"/>
    <col min="26" max="26" width="12.28515625" style="27" customWidth="1"/>
    <col min="27" max="27" width="10.5703125" style="27" customWidth="1"/>
    <col min="28" max="28" width="9.5703125" style="27" customWidth="1"/>
    <col min="29" max="29" width="40.5703125" style="27" customWidth="1"/>
    <col min="30" max="30" width="19.85546875" style="27" customWidth="1"/>
    <col min="31" max="31" width="14.7109375" style="27" customWidth="1"/>
    <col min="32" max="32" width="17.42578125" style="27" customWidth="1"/>
    <col min="33" max="33" width="12.7109375" style="27" customWidth="1"/>
    <col min="34" max="34" width="34.7109375" style="27" customWidth="1"/>
    <col min="35" max="35" width="10.140625" style="27" customWidth="1"/>
    <col min="36" max="36" width="14" style="27" customWidth="1"/>
    <col min="37" max="37" width="11.85546875" style="27" customWidth="1"/>
    <col min="38" max="62" width="8.42578125" style="27" customWidth="1"/>
    <col min="63" max="16384" width="8.42578125" style="27"/>
  </cols>
  <sheetData>
    <row r="1" spans="1:251" ht="16.5" thickBot="1">
      <c r="A1" s="36" t="s">
        <v>388</v>
      </c>
      <c r="B1" s="37"/>
      <c r="C1" s="37"/>
      <c r="D1" s="341"/>
      <c r="F1" s="408" t="s">
        <v>441</v>
      </c>
      <c r="G1" s="37"/>
      <c r="H1" s="37"/>
      <c r="I1" s="37"/>
      <c r="J1" s="37"/>
      <c r="K1" s="626" t="str">
        <f>SCHEDAAA!M6</f>
        <v xml:space="preserve">PSA  </v>
      </c>
      <c r="L1" s="658" t="str">
        <f>SCHEDAAA!N6</f>
        <v>0</v>
      </c>
      <c r="M1" s="4"/>
      <c r="N1" s="4"/>
      <c r="O1" s="708" t="str">
        <f>+SCHEDAAA!$F$1</f>
        <v>Budget Period FY 2022</v>
      </c>
      <c r="P1" s="4"/>
      <c r="Q1" s="4"/>
      <c r="R1" s="4"/>
      <c r="S1" s="4"/>
      <c r="T1" s="4"/>
      <c r="U1" s="968" t="s">
        <v>591</v>
      </c>
      <c r="V1" s="968"/>
      <c r="W1" s="968"/>
      <c r="X1" s="968"/>
      <c r="Y1" s="968"/>
      <c r="Z1" s="968"/>
      <c r="AC1" s="27" t="s">
        <v>422</v>
      </c>
      <c r="AD1" s="37"/>
      <c r="AE1" s="37"/>
    </row>
    <row r="2" spans="1:251" ht="17.25" customHeight="1" thickBot="1">
      <c r="A2" s="657" t="s">
        <v>601</v>
      </c>
      <c r="B2" s="334"/>
      <c r="C2" s="338"/>
      <c r="D2" s="699" t="str">
        <f>+SCHEDAAA!C2</f>
        <v xml:space="preserve"> </v>
      </c>
      <c r="F2" s="409" t="s">
        <v>442</v>
      </c>
      <c r="G2" s="410"/>
      <c r="H2" s="6"/>
      <c r="I2" s="6"/>
      <c r="J2" s="6"/>
      <c r="K2" s="6"/>
      <c r="U2" s="968" t="s">
        <v>6</v>
      </c>
      <c r="V2" s="968"/>
      <c r="W2" s="968"/>
      <c r="X2" s="968"/>
      <c r="Y2" s="968"/>
      <c r="Z2" s="968"/>
      <c r="AC2" s="6" t="s">
        <v>84</v>
      </c>
      <c r="AD2" s="6"/>
      <c r="AE2" s="6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  <c r="IM2" s="40"/>
      <c r="IN2" s="40"/>
      <c r="IO2" s="40"/>
      <c r="IP2" s="40"/>
      <c r="IQ2" s="40"/>
    </row>
    <row r="3" spans="1:251" ht="19.5" customHeight="1" thickBot="1">
      <c r="A3" s="340" t="s">
        <v>600</v>
      </c>
      <c r="B3" s="336"/>
      <c r="C3" s="4"/>
      <c r="D3" s="661">
        <f>+SCHEDAAA!C3</f>
        <v>0</v>
      </c>
      <c r="F3" s="411" t="s">
        <v>443</v>
      </c>
      <c r="G3" s="412"/>
      <c r="L3" s="75">
        <f ca="1">NOW()</f>
        <v>44638.398094560187</v>
      </c>
      <c r="M3" s="75"/>
      <c r="N3" s="75"/>
      <c r="O3" s="75"/>
      <c r="P3" s="75"/>
      <c r="Q3" s="75"/>
      <c r="R3" s="75"/>
      <c r="S3" s="75"/>
      <c r="T3" s="75"/>
      <c r="U3" s="969" t="s">
        <v>439</v>
      </c>
      <c r="V3" s="969"/>
      <c r="W3" s="969"/>
      <c r="X3" s="969"/>
      <c r="Y3" s="969"/>
      <c r="Z3" s="969"/>
      <c r="AH3" s="100"/>
      <c r="AI3" s="27" t="s">
        <v>552</v>
      </c>
    </row>
    <row r="4" spans="1:251" ht="16.5" thickBot="1">
      <c r="A4" s="38"/>
      <c r="B4" s="320">
        <v>1</v>
      </c>
      <c r="C4" s="320">
        <v>2</v>
      </c>
      <c r="D4" s="320">
        <v>3</v>
      </c>
      <c r="E4" s="320">
        <v>4</v>
      </c>
      <c r="F4" s="320">
        <v>5</v>
      </c>
      <c r="G4" s="320">
        <v>6</v>
      </c>
      <c r="H4" s="320">
        <v>7</v>
      </c>
      <c r="I4" s="320">
        <v>8</v>
      </c>
      <c r="J4" s="320">
        <v>9</v>
      </c>
      <c r="K4" s="320">
        <v>10</v>
      </c>
      <c r="L4" s="321">
        <v>11</v>
      </c>
      <c r="M4" s="157">
        <v>12</v>
      </c>
      <c r="N4" s="158">
        <v>13</v>
      </c>
      <c r="O4" s="159">
        <v>14</v>
      </c>
      <c r="P4" s="159">
        <v>15</v>
      </c>
      <c r="Q4" s="159">
        <v>16</v>
      </c>
      <c r="R4" s="159">
        <v>17</v>
      </c>
      <c r="S4" s="159">
        <v>18</v>
      </c>
      <c r="U4" s="970" t="s">
        <v>180</v>
      </c>
      <c r="V4" s="970"/>
      <c r="W4" s="970"/>
      <c r="X4" s="970"/>
      <c r="Y4" s="970"/>
      <c r="Z4" s="970"/>
      <c r="AD4" s="617" t="s">
        <v>542</v>
      </c>
      <c r="AE4" t="str">
        <f>SCHEDAAA!E1</f>
        <v>0</v>
      </c>
      <c r="AG4" s="102"/>
      <c r="AH4" s="40"/>
      <c r="AI4" s="46"/>
      <c r="AJ4" s="46" t="s">
        <v>553</v>
      </c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/>
      <c r="FU4" s="46"/>
      <c r="FV4" s="46"/>
      <c r="FW4" s="46"/>
      <c r="FX4" s="46"/>
      <c r="FY4" s="46"/>
      <c r="FZ4" s="46"/>
      <c r="GA4" s="46"/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  <c r="GS4" s="46"/>
      <c r="GT4" s="46"/>
      <c r="GU4" s="46"/>
      <c r="GV4" s="46"/>
      <c r="GW4" s="46"/>
      <c r="GX4" s="46"/>
      <c r="GY4" s="46"/>
      <c r="GZ4" s="46"/>
      <c r="HA4" s="46"/>
      <c r="HB4" s="46"/>
      <c r="HC4" s="46"/>
      <c r="HD4" s="46"/>
      <c r="HE4" s="46"/>
      <c r="HF4" s="46"/>
      <c r="HG4" s="46"/>
      <c r="HH4" s="46"/>
      <c r="HI4" s="46"/>
      <c r="HJ4" s="46"/>
      <c r="HK4" s="46"/>
      <c r="HL4" s="46"/>
      <c r="HM4" s="46"/>
      <c r="HN4" s="46"/>
      <c r="HO4" s="46"/>
      <c r="HP4" s="46"/>
      <c r="HQ4" s="46"/>
      <c r="HR4" s="46"/>
      <c r="HS4" s="46"/>
      <c r="HT4" s="46"/>
      <c r="HU4" s="46"/>
      <c r="HV4" s="46"/>
      <c r="HW4" s="46"/>
      <c r="HX4" s="46"/>
      <c r="HY4" s="46"/>
      <c r="HZ4" s="46"/>
      <c r="IA4" s="46"/>
      <c r="IB4" s="46"/>
      <c r="IC4" s="46"/>
      <c r="ID4" s="46"/>
      <c r="IE4" s="46"/>
      <c r="IF4" s="46"/>
      <c r="IG4" s="46"/>
      <c r="IH4" s="46"/>
      <c r="II4" s="46"/>
      <c r="IJ4" s="46"/>
      <c r="IK4" s="46"/>
      <c r="IL4" s="46"/>
      <c r="IM4" s="46"/>
      <c r="IN4" s="46"/>
      <c r="IO4" s="46"/>
      <c r="IP4" s="46"/>
      <c r="IQ4" s="46"/>
    </row>
    <row r="5" spans="1:251">
      <c r="A5" s="63" t="s">
        <v>386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250"/>
      <c r="N5" s="160" t="s">
        <v>346</v>
      </c>
      <c r="O5" s="161" t="s">
        <v>346</v>
      </c>
      <c r="P5" s="161" t="s">
        <v>346</v>
      </c>
      <c r="Q5" s="251" t="s">
        <v>450</v>
      </c>
      <c r="R5" s="286" t="s">
        <v>452</v>
      </c>
      <c r="S5" s="252"/>
      <c r="T5" s="104"/>
      <c r="V5" s="6"/>
      <c r="W5" s="6"/>
      <c r="X5" s="37"/>
      <c r="Y5" s="37"/>
      <c r="AG5" s="102"/>
      <c r="AH5" s="103"/>
      <c r="AI5" s="645"/>
      <c r="AJ5" s="645"/>
      <c r="AK5" s="645" t="s">
        <v>554</v>
      </c>
      <c r="AL5" s="645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</row>
    <row r="6" spans="1:251">
      <c r="B6" s="129"/>
      <c r="C6" s="129"/>
      <c r="D6" s="327" t="s">
        <v>381</v>
      </c>
      <c r="E6" s="328" t="s">
        <v>238</v>
      </c>
      <c r="F6" s="328" t="s">
        <v>93</v>
      </c>
      <c r="G6" s="328" t="s">
        <v>94</v>
      </c>
      <c r="H6" s="328" t="s">
        <v>95</v>
      </c>
      <c r="I6" s="328" t="s">
        <v>97</v>
      </c>
      <c r="J6" s="328" t="s">
        <v>33</v>
      </c>
      <c r="K6" s="328" t="s">
        <v>49</v>
      </c>
      <c r="L6" s="330" t="s">
        <v>421</v>
      </c>
      <c r="M6" s="253" t="s">
        <v>704</v>
      </c>
      <c r="N6" s="162" t="s">
        <v>390</v>
      </c>
      <c r="O6" s="163" t="s">
        <v>390</v>
      </c>
      <c r="P6" s="163" t="s">
        <v>464</v>
      </c>
      <c r="Q6" s="254" t="s">
        <v>451</v>
      </c>
      <c r="R6" s="287" t="s">
        <v>453</v>
      </c>
      <c r="S6" s="254" t="s">
        <v>350</v>
      </c>
      <c r="T6" s="319"/>
      <c r="U6" s="26" t="str">
        <f>+SCHEDAAA!E81</f>
        <v>#21-0-1E</v>
      </c>
      <c r="V6" s="37"/>
      <c r="W6" s="6"/>
      <c r="X6" s="37"/>
      <c r="Y6" s="617" t="s">
        <v>542</v>
      </c>
      <c r="Z6" s="27" t="str">
        <f>SCHEDAAA!N6</f>
        <v>0</v>
      </c>
      <c r="AC6" t="s">
        <v>14</v>
      </c>
      <c r="AE6" s="92" t="e">
        <f>Y37/Y33</f>
        <v>#DIV/0!</v>
      </c>
      <c r="AG6" s="105"/>
      <c r="AH6" s="105"/>
      <c r="AI6" s="23"/>
      <c r="AJ6" s="23"/>
      <c r="AK6" s="23"/>
      <c r="AL6" s="23" t="s">
        <v>555</v>
      </c>
    </row>
    <row r="7" spans="1:251" ht="13.5" thickBot="1">
      <c r="A7" s="52" t="s">
        <v>88</v>
      </c>
      <c r="B7" s="328" t="s">
        <v>89</v>
      </c>
      <c r="C7" s="328" t="s">
        <v>90</v>
      </c>
      <c r="D7" s="329" t="s">
        <v>382</v>
      </c>
      <c r="E7" s="329" t="s">
        <v>99</v>
      </c>
      <c r="F7" s="329" t="s">
        <v>99</v>
      </c>
      <c r="G7" s="329" t="s">
        <v>99</v>
      </c>
      <c r="H7" s="329" t="s">
        <v>227</v>
      </c>
      <c r="I7" s="329" t="s">
        <v>102</v>
      </c>
      <c r="J7" s="329" t="s">
        <v>103</v>
      </c>
      <c r="K7" s="329" t="s">
        <v>103</v>
      </c>
      <c r="L7" s="329" t="s">
        <v>104</v>
      </c>
      <c r="M7" s="326" t="s">
        <v>352</v>
      </c>
      <c r="N7" s="438" t="s">
        <v>89</v>
      </c>
      <c r="O7" s="163" t="s">
        <v>391</v>
      </c>
      <c r="P7" s="163" t="s">
        <v>347</v>
      </c>
      <c r="Q7" s="254" t="s">
        <v>347</v>
      </c>
      <c r="R7" s="287" t="s">
        <v>353</v>
      </c>
      <c r="S7" s="254" t="s">
        <v>354</v>
      </c>
      <c r="T7" s="41"/>
      <c r="AE7" s="92" t="s">
        <v>62</v>
      </c>
      <c r="AG7" s="102"/>
      <c r="AH7" s="103" t="str">
        <f t="shared" ref="AH7:AH8" si="0">+A7</f>
        <v>Program Services</v>
      </c>
    </row>
    <row r="8" spans="1:251" ht="20.100000000000001" customHeight="1">
      <c r="A8" s="908" t="s">
        <v>699</v>
      </c>
      <c r="B8" s="910"/>
      <c r="C8" s="910"/>
      <c r="D8" s="312">
        <f t="shared" ref="D8:D19" si="1">IF(B8=0,0,ROUND(C8/B8,2))</f>
        <v>0</v>
      </c>
      <c r="E8" s="239"/>
      <c r="F8" s="239"/>
      <c r="G8" s="239"/>
      <c r="H8" s="261">
        <f t="shared" ref="H8:H19" si="2">+C8-SUM(E8:G8)</f>
        <v>0</v>
      </c>
      <c r="I8" s="239"/>
      <c r="J8" s="239"/>
      <c r="K8" s="239"/>
      <c r="L8" s="269">
        <f t="shared" ref="L8:L19" si="3">+H8-SUM(I8:K8)</f>
        <v>0</v>
      </c>
      <c r="M8" s="444"/>
      <c r="N8" s="322"/>
      <c r="O8" s="471"/>
      <c r="P8" s="847">
        <f t="shared" ref="P8:P19" si="4">IF(O8=0,0,ROUND(O8/N8,2))</f>
        <v>0</v>
      </c>
      <c r="Q8" s="840">
        <f t="shared" ref="Q8:Q19" si="5">IF(AND(N8=0,D8&gt;0),D8,IF(AND(N8=0,D8=0),0,IF(AND(N8&gt;0,D8=0),ROUND(-O8/N8,2),D8-ROUND(O8/N8,2))))</f>
        <v>0</v>
      </c>
      <c r="R8" s="464">
        <f t="shared" ref="R8:R19" si="6">IF(AND(D8=0,Q8=0),0,IF(D8=0,-1,IF(O8=0,1,ROUND(Q8/(O8/N8),2))))</f>
        <v>0</v>
      </c>
      <c r="S8" s="246"/>
      <c r="T8" s="66"/>
      <c r="U8" t="s">
        <v>19</v>
      </c>
      <c r="V8" s="27">
        <f>L49</f>
        <v>0</v>
      </c>
      <c r="Y8" s="688" t="s">
        <v>608</v>
      </c>
      <c r="Z8" s="7"/>
      <c r="AC8" t="s">
        <v>219</v>
      </c>
      <c r="AE8" s="92" t="e">
        <f>Y35/Y26</f>
        <v>#DIV/0!</v>
      </c>
      <c r="AG8" s="102"/>
      <c r="AH8" s="103" t="str">
        <f t="shared" si="0"/>
        <v>Assistance (Information and Assistance)</v>
      </c>
      <c r="AI8" s="27">
        <f>+C8</f>
        <v>0</v>
      </c>
      <c r="AK8" s="27">
        <f>+AI8-AJ8</f>
        <v>0</v>
      </c>
      <c r="AL8" s="90" t="str">
        <f t="shared" ref="AL8:AL50" si="7">IF(AI8=0," ",(AJ8/AI8))</f>
        <v xml:space="preserve"> </v>
      </c>
    </row>
    <row r="9" spans="1:251" ht="20.100000000000001" customHeight="1">
      <c r="A9" s="908" t="s">
        <v>700</v>
      </c>
      <c r="B9" s="910"/>
      <c r="C9" s="910"/>
      <c r="D9" s="312">
        <f t="shared" si="1"/>
        <v>0</v>
      </c>
      <c r="E9" s="239"/>
      <c r="F9" s="239"/>
      <c r="G9" s="239"/>
      <c r="H9" s="261">
        <f t="shared" si="2"/>
        <v>0</v>
      </c>
      <c r="I9" s="239"/>
      <c r="J9" s="239"/>
      <c r="K9" s="239"/>
      <c r="L9" s="269">
        <f t="shared" si="3"/>
        <v>0</v>
      </c>
      <c r="M9" s="815"/>
      <c r="N9" s="816"/>
      <c r="O9" s="817"/>
      <c r="P9" s="828">
        <f t="shared" si="4"/>
        <v>0</v>
      </c>
      <c r="Q9" s="418">
        <f t="shared" si="5"/>
        <v>0</v>
      </c>
      <c r="R9" s="841">
        <f t="shared" si="6"/>
        <v>0</v>
      </c>
      <c r="S9" s="246"/>
      <c r="T9" s="66"/>
      <c r="U9"/>
      <c r="Y9" s="688"/>
      <c r="Z9" s="7"/>
      <c r="AC9"/>
      <c r="AE9" s="92"/>
      <c r="AG9" s="102"/>
      <c r="AH9" s="103"/>
      <c r="AL9" s="90"/>
    </row>
    <row r="10" spans="1:251" ht="20.100000000000001" customHeight="1">
      <c r="A10" s="908" t="s">
        <v>438</v>
      </c>
      <c r="B10" s="910"/>
      <c r="C10" s="910"/>
      <c r="D10" s="312">
        <f t="shared" si="1"/>
        <v>0</v>
      </c>
      <c r="E10" s="239"/>
      <c r="F10" s="239"/>
      <c r="G10" s="239"/>
      <c r="H10" s="261">
        <f t="shared" si="2"/>
        <v>0</v>
      </c>
      <c r="I10" s="242"/>
      <c r="J10" s="242"/>
      <c r="K10" s="239"/>
      <c r="L10" s="269">
        <f t="shared" si="3"/>
        <v>0</v>
      </c>
      <c r="M10" s="445"/>
      <c r="N10" s="323"/>
      <c r="O10" s="431"/>
      <c r="P10" s="473">
        <f t="shared" si="4"/>
        <v>0</v>
      </c>
      <c r="Q10" s="418">
        <f t="shared" si="5"/>
        <v>0</v>
      </c>
      <c r="R10" s="824">
        <f t="shared" si="6"/>
        <v>0</v>
      </c>
      <c r="S10" s="246"/>
      <c r="T10" s="66"/>
      <c r="U10" t="s">
        <v>30</v>
      </c>
      <c r="V10" s="26" t="str">
        <f>SCHEDAAA!J14</f>
        <v>From: Sept. 30, 2017  To: Sept. 30, 2021</v>
      </c>
      <c r="X10"/>
      <c r="Y10" s="690" t="s">
        <v>606</v>
      </c>
      <c r="Z10" s="683"/>
      <c r="AE10" s="92"/>
      <c r="AH10" s="100" t="str">
        <f>+A11</f>
        <v>Individual Counseling (Group Setting)</v>
      </c>
      <c r="AL10" s="90"/>
    </row>
    <row r="11" spans="1:251" ht="20.100000000000001" customHeight="1">
      <c r="A11" s="908" t="s">
        <v>585</v>
      </c>
      <c r="B11" s="910"/>
      <c r="C11" s="910"/>
      <c r="D11" s="312">
        <f t="shared" si="1"/>
        <v>0</v>
      </c>
      <c r="E11" s="239"/>
      <c r="F11" s="239"/>
      <c r="G11" s="239"/>
      <c r="H11" s="261">
        <f t="shared" si="2"/>
        <v>0</v>
      </c>
      <c r="I11" s="239"/>
      <c r="J11" s="239"/>
      <c r="K11" s="239"/>
      <c r="L11" s="269">
        <f t="shared" si="3"/>
        <v>0</v>
      </c>
      <c r="M11" s="445"/>
      <c r="N11" s="323"/>
      <c r="O11" s="431"/>
      <c r="P11" s="473">
        <f t="shared" si="4"/>
        <v>0</v>
      </c>
      <c r="Q11" s="823">
        <f t="shared" si="5"/>
        <v>0</v>
      </c>
      <c r="R11" s="465">
        <f t="shared" si="6"/>
        <v>0</v>
      </c>
      <c r="S11" s="246"/>
      <c r="T11" s="66"/>
      <c r="U11" s="26" t="s">
        <v>36</v>
      </c>
      <c r="V11" t="str">
        <f>SCHEDAAA!J16</f>
        <v>From: Sept. 30, 2020  To: Sept. 30, 2021</v>
      </c>
      <c r="X11"/>
      <c r="Y11" s="690" t="s">
        <v>607</v>
      </c>
      <c r="Z11" s="683"/>
      <c r="AE11" s="92"/>
      <c r="AG11" s="102"/>
      <c r="AH11" s="103" t="str">
        <f>+A17</f>
        <v>Support Groups</v>
      </c>
      <c r="AI11" s="27">
        <f>+C11</f>
        <v>0</v>
      </c>
      <c r="AK11" s="27">
        <f t="shared" ref="AK11:AK34" si="8">+AI11-AJ11</f>
        <v>0</v>
      </c>
      <c r="AL11" s="90" t="str">
        <f t="shared" si="7"/>
        <v xml:space="preserve"> </v>
      </c>
    </row>
    <row r="12" spans="1:251" ht="20.100000000000001" customHeight="1">
      <c r="A12" s="908" t="s">
        <v>698</v>
      </c>
      <c r="B12" s="910"/>
      <c r="C12" s="910"/>
      <c r="D12" s="312">
        <f t="shared" si="1"/>
        <v>0</v>
      </c>
      <c r="E12" s="239"/>
      <c r="F12" s="239"/>
      <c r="G12" s="239"/>
      <c r="H12" s="261">
        <f t="shared" si="2"/>
        <v>0</v>
      </c>
      <c r="I12" s="239"/>
      <c r="J12" s="694"/>
      <c r="K12" s="239"/>
      <c r="L12" s="269">
        <f t="shared" si="3"/>
        <v>0</v>
      </c>
      <c r="M12" s="825"/>
      <c r="N12" s="826"/>
      <c r="O12" s="827"/>
      <c r="P12" s="822">
        <f t="shared" si="4"/>
        <v>0</v>
      </c>
      <c r="Q12" s="418">
        <f t="shared" si="5"/>
        <v>0</v>
      </c>
      <c r="R12" s="841">
        <f t="shared" si="6"/>
        <v>0</v>
      </c>
      <c r="S12" s="246"/>
      <c r="T12" s="66"/>
      <c r="U12" s="26"/>
      <c r="V12"/>
      <c r="X12"/>
      <c r="Y12" s="690"/>
      <c r="Z12" s="683"/>
      <c r="AE12" s="92"/>
      <c r="AG12" s="102"/>
      <c r="AH12" s="103"/>
      <c r="AL12" s="90"/>
    </row>
    <row r="13" spans="1:251" ht="20.100000000000001" customHeight="1">
      <c r="A13" s="908" t="s">
        <v>694</v>
      </c>
      <c r="B13" s="910"/>
      <c r="C13" s="910"/>
      <c r="D13" s="312">
        <f t="shared" si="1"/>
        <v>0</v>
      </c>
      <c r="E13" s="239"/>
      <c r="F13" s="239"/>
      <c r="G13" s="239"/>
      <c r="H13" s="261">
        <f t="shared" si="2"/>
        <v>0</v>
      </c>
      <c r="I13" s="239"/>
      <c r="J13" s="694"/>
      <c r="K13" s="239"/>
      <c r="L13" s="269">
        <f t="shared" si="3"/>
        <v>0</v>
      </c>
      <c r="M13" s="825"/>
      <c r="N13" s="826"/>
      <c r="O13" s="827"/>
      <c r="P13" s="473">
        <f t="shared" si="4"/>
        <v>0</v>
      </c>
      <c r="Q13" s="823">
        <f t="shared" si="5"/>
        <v>0</v>
      </c>
      <c r="R13" s="824">
        <f t="shared" si="6"/>
        <v>0</v>
      </c>
      <c r="S13" s="246"/>
      <c r="T13" s="66"/>
      <c r="U13" s="26"/>
      <c r="V13"/>
      <c r="X13"/>
      <c r="Y13" s="690"/>
      <c r="Z13" s="683"/>
      <c r="AE13" s="92"/>
      <c r="AG13" s="102"/>
      <c r="AH13" s="103"/>
      <c r="AL13" s="90"/>
    </row>
    <row r="14" spans="1:251" ht="20.100000000000001" customHeight="1">
      <c r="A14" s="908" t="s">
        <v>695</v>
      </c>
      <c r="B14" s="910"/>
      <c r="C14" s="910"/>
      <c r="D14" s="312">
        <f t="shared" si="1"/>
        <v>0</v>
      </c>
      <c r="E14" s="239"/>
      <c r="F14" s="239"/>
      <c r="G14" s="239"/>
      <c r="H14" s="261">
        <f t="shared" si="2"/>
        <v>0</v>
      </c>
      <c r="I14" s="239"/>
      <c r="J14" s="694"/>
      <c r="K14" s="239"/>
      <c r="L14" s="269">
        <f t="shared" si="3"/>
        <v>0</v>
      </c>
      <c r="M14" s="825"/>
      <c r="N14" s="826"/>
      <c r="O14" s="827"/>
      <c r="P14" s="822">
        <f t="shared" si="4"/>
        <v>0</v>
      </c>
      <c r="Q14" s="418">
        <f t="shared" si="5"/>
        <v>0</v>
      </c>
      <c r="R14" s="824">
        <f t="shared" si="6"/>
        <v>0</v>
      </c>
      <c r="S14" s="246"/>
      <c r="T14" s="66"/>
      <c r="U14" s="26"/>
      <c r="V14"/>
      <c r="X14"/>
      <c r="Y14" s="690"/>
      <c r="Z14" s="683"/>
      <c r="AE14" s="92"/>
      <c r="AG14" s="102"/>
      <c r="AH14" s="103"/>
      <c r="AL14" s="90"/>
    </row>
    <row r="15" spans="1:251" ht="20.100000000000001" customHeight="1">
      <c r="A15" s="908" t="s">
        <v>696</v>
      </c>
      <c r="B15" s="910"/>
      <c r="C15" s="910"/>
      <c r="D15" s="312">
        <f t="shared" si="1"/>
        <v>0</v>
      </c>
      <c r="E15" s="239"/>
      <c r="F15" s="239"/>
      <c r="G15" s="239"/>
      <c r="H15" s="261">
        <f t="shared" si="2"/>
        <v>0</v>
      </c>
      <c r="I15" s="239"/>
      <c r="J15" s="694"/>
      <c r="K15" s="239"/>
      <c r="L15" s="269">
        <f t="shared" si="3"/>
        <v>0</v>
      </c>
      <c r="M15" s="825"/>
      <c r="N15" s="826"/>
      <c r="O15" s="827"/>
      <c r="P15" s="828">
        <f t="shared" si="4"/>
        <v>0</v>
      </c>
      <c r="Q15" s="421">
        <f t="shared" si="5"/>
        <v>0</v>
      </c>
      <c r="R15" s="824">
        <f t="shared" si="6"/>
        <v>0</v>
      </c>
      <c r="S15" s="246"/>
      <c r="T15" s="66"/>
      <c r="U15" s="26"/>
      <c r="V15"/>
      <c r="X15"/>
      <c r="Y15" s="690"/>
      <c r="Z15" s="683"/>
      <c r="AE15" s="92"/>
      <c r="AG15" s="102"/>
      <c r="AH15" s="103"/>
      <c r="AL15" s="90"/>
    </row>
    <row r="16" spans="1:251" ht="20.100000000000001" customHeight="1">
      <c r="A16" s="908" t="s">
        <v>697</v>
      </c>
      <c r="B16" s="910"/>
      <c r="C16" s="910"/>
      <c r="D16" s="312">
        <f t="shared" si="1"/>
        <v>0</v>
      </c>
      <c r="E16" s="239"/>
      <c r="F16" s="239"/>
      <c r="G16" s="239"/>
      <c r="H16" s="261">
        <f t="shared" si="2"/>
        <v>0</v>
      </c>
      <c r="I16" s="239"/>
      <c r="J16" s="694"/>
      <c r="K16" s="239"/>
      <c r="L16" s="269">
        <f t="shared" si="3"/>
        <v>0</v>
      </c>
      <c r="M16" s="825"/>
      <c r="N16" s="826"/>
      <c r="O16" s="827"/>
      <c r="P16" s="473">
        <f t="shared" si="4"/>
        <v>0</v>
      </c>
      <c r="Q16" s="421">
        <f t="shared" si="5"/>
        <v>0</v>
      </c>
      <c r="R16" s="465">
        <f t="shared" si="6"/>
        <v>0</v>
      </c>
      <c r="S16" s="246"/>
      <c r="T16" s="66"/>
      <c r="U16" s="26"/>
      <c r="V16"/>
      <c r="X16"/>
      <c r="Y16" s="690"/>
      <c r="Z16" s="683"/>
      <c r="AE16" s="92"/>
      <c r="AG16" s="102"/>
      <c r="AH16" s="103"/>
      <c r="AL16" s="90"/>
    </row>
    <row r="17" spans="1:38" ht="20.100000000000001" customHeight="1">
      <c r="A17" s="908" t="s">
        <v>437</v>
      </c>
      <c r="B17" s="910"/>
      <c r="C17" s="910"/>
      <c r="D17" s="312">
        <f t="shared" si="1"/>
        <v>0</v>
      </c>
      <c r="E17" s="239"/>
      <c r="F17" s="239"/>
      <c r="G17" s="239"/>
      <c r="H17" s="261">
        <f t="shared" si="2"/>
        <v>0</v>
      </c>
      <c r="I17" s="239"/>
      <c r="J17" s="694"/>
      <c r="K17" s="239"/>
      <c r="L17" s="269">
        <f t="shared" si="3"/>
        <v>0</v>
      </c>
      <c r="M17" s="825"/>
      <c r="N17" s="826"/>
      <c r="O17" s="827"/>
      <c r="P17" s="473">
        <f t="shared" si="4"/>
        <v>0</v>
      </c>
      <c r="Q17" s="418">
        <f t="shared" si="5"/>
        <v>0</v>
      </c>
      <c r="R17" s="465">
        <f t="shared" si="6"/>
        <v>0</v>
      </c>
      <c r="S17" s="246"/>
      <c r="T17" s="66"/>
      <c r="Z17" s="40"/>
      <c r="AC17" t="s">
        <v>118</v>
      </c>
      <c r="AE17" s="92" t="e">
        <f>Y40/Y37</f>
        <v>#DIV/0!</v>
      </c>
      <c r="AG17" s="102"/>
      <c r="AH17" s="103" t="str">
        <f>+A19</f>
        <v>Caregiver Training (Individual)</v>
      </c>
      <c r="AI17" s="27">
        <f>+C17</f>
        <v>0</v>
      </c>
      <c r="AK17" s="27">
        <f t="shared" si="8"/>
        <v>0</v>
      </c>
      <c r="AL17" s="90" t="str">
        <f t="shared" si="7"/>
        <v xml:space="preserve"> </v>
      </c>
    </row>
    <row r="18" spans="1:38" ht="20.100000000000001" customHeight="1">
      <c r="A18" s="909" t="s">
        <v>584</v>
      </c>
      <c r="B18" s="910"/>
      <c r="C18" s="910"/>
      <c r="D18" s="312">
        <f t="shared" si="1"/>
        <v>0</v>
      </c>
      <c r="E18" s="239"/>
      <c r="F18" s="239"/>
      <c r="G18" s="239"/>
      <c r="H18" s="261">
        <f t="shared" si="2"/>
        <v>0</v>
      </c>
      <c r="I18" s="239"/>
      <c r="J18" s="694"/>
      <c r="K18" s="239"/>
      <c r="L18" s="269">
        <f t="shared" si="3"/>
        <v>0</v>
      </c>
      <c r="M18" s="445"/>
      <c r="N18" s="826"/>
      <c r="O18" s="838"/>
      <c r="P18" s="822">
        <f t="shared" si="4"/>
        <v>0</v>
      </c>
      <c r="Q18" s="823">
        <f t="shared" si="5"/>
        <v>0</v>
      </c>
      <c r="R18" s="465">
        <f t="shared" si="6"/>
        <v>0</v>
      </c>
      <c r="S18" s="246"/>
      <c r="T18" s="66"/>
      <c r="Z18" s="40"/>
      <c r="AC18"/>
      <c r="AE18" s="92"/>
      <c r="AG18" s="102"/>
      <c r="AH18" s="103"/>
      <c r="AL18" s="90"/>
    </row>
    <row r="19" spans="1:38" ht="20.100000000000001" customHeight="1" thickBot="1">
      <c r="A19" s="908" t="s">
        <v>583</v>
      </c>
      <c r="B19" s="910"/>
      <c r="C19" s="910"/>
      <c r="D19" s="312">
        <f t="shared" si="1"/>
        <v>0</v>
      </c>
      <c r="E19" s="239"/>
      <c r="F19" s="239"/>
      <c r="G19" s="239"/>
      <c r="H19" s="261">
        <f t="shared" si="2"/>
        <v>0</v>
      </c>
      <c r="I19" s="239"/>
      <c r="J19" s="694"/>
      <c r="K19" s="239"/>
      <c r="L19" s="269">
        <f t="shared" si="3"/>
        <v>0</v>
      </c>
      <c r="M19" s="836"/>
      <c r="N19" s="382"/>
      <c r="O19" s="837"/>
      <c r="P19" s="474">
        <f t="shared" si="4"/>
        <v>0</v>
      </c>
      <c r="Q19" s="420">
        <f t="shared" si="5"/>
        <v>0</v>
      </c>
      <c r="R19" s="848">
        <f t="shared" si="6"/>
        <v>0</v>
      </c>
      <c r="S19" s="246"/>
      <c r="T19" s="66"/>
      <c r="U19" t="s">
        <v>41</v>
      </c>
      <c r="V19" s="6"/>
      <c r="X19" t="s">
        <v>42</v>
      </c>
      <c r="Z19" s="40"/>
      <c r="AC19"/>
      <c r="AE19" s="92"/>
      <c r="AG19" s="102"/>
      <c r="AH19" s="103" t="str">
        <f>+A20</f>
        <v>Supplemental Services</v>
      </c>
      <c r="AL19" s="90"/>
    </row>
    <row r="20" spans="1:38" ht="20.100000000000001" customHeight="1" thickBot="1">
      <c r="A20" s="919" t="s">
        <v>385</v>
      </c>
      <c r="B20" s="905"/>
      <c r="C20" s="906"/>
      <c r="D20" s="379"/>
      <c r="E20" s="20"/>
      <c r="F20" s="20"/>
      <c r="G20" s="20"/>
      <c r="H20" s="380"/>
      <c r="I20" s="4"/>
      <c r="J20" s="10"/>
      <c r="K20" s="20"/>
      <c r="L20" s="380"/>
      <c r="M20" s="42"/>
      <c r="N20" s="3"/>
      <c r="O20" s="42"/>
      <c r="P20" s="42"/>
      <c r="Q20" s="381"/>
      <c r="R20" s="381"/>
      <c r="S20" s="42"/>
      <c r="T20" s="66"/>
      <c r="U20" s="26" t="str">
        <f>SCHEDAAA!I19</f>
        <v>Agency Name</v>
      </c>
      <c r="V20" s="6"/>
      <c r="X20" t="str">
        <f>SCHEDAAA!L19</f>
        <v>Agency Name</v>
      </c>
      <c r="AC20"/>
      <c r="AE20" s="92"/>
      <c r="AH20" s="100" t="str">
        <f t="shared" ref="AH20:AH30" si="9">+A21</f>
        <v>Attendent Care</v>
      </c>
      <c r="AI20" s="27">
        <f t="shared" ref="AI20:AI30" si="10">+C20</f>
        <v>0</v>
      </c>
      <c r="AJ20" s="27">
        <f>SUM(AJ8:AJ17)</f>
        <v>0</v>
      </c>
      <c r="AK20" s="27">
        <f t="shared" si="8"/>
        <v>0</v>
      </c>
      <c r="AL20" s="90"/>
    </row>
    <row r="21" spans="1:38" ht="20.100000000000001" customHeight="1">
      <c r="A21" s="908" t="s">
        <v>428</v>
      </c>
      <c r="B21" s="910"/>
      <c r="C21" s="910"/>
      <c r="D21" s="312">
        <f t="shared" ref="D21:D29" si="11">IF(B21=0,0,ROUND(C21/B21,2))</f>
        <v>0</v>
      </c>
      <c r="E21" s="239"/>
      <c r="F21" s="239"/>
      <c r="G21" s="239"/>
      <c r="H21" s="261">
        <f t="shared" ref="H21:H29" si="12">+C21-SUM(E21:G21)</f>
        <v>0</v>
      </c>
      <c r="I21" s="242"/>
      <c r="J21" s="240"/>
      <c r="K21" s="239"/>
      <c r="L21" s="269">
        <f t="shared" ref="L21:L29" si="13">+H21-SUM(I21:K21)</f>
        <v>0</v>
      </c>
      <c r="M21" s="436"/>
      <c r="N21" s="322"/>
      <c r="O21" s="471"/>
      <c r="P21" s="472">
        <f t="shared" ref="P21:P29" si="14">IF(O21=0,0,ROUND(O21/N21,2))</f>
        <v>0</v>
      </c>
      <c r="Q21" s="415">
        <f t="shared" ref="Q21:Q29" si="15">IF(AND(N21=0,D21&gt;0),D21,IF(AND(N21=0,D21=0),0,IF(AND(N21&gt;0,D21=0),ROUND(-O21/N21,2),D21-ROUND(O21/N21,2))))</f>
        <v>0</v>
      </c>
      <c r="R21" s="464">
        <f>IF(AND(D21=0,Q21=0),0,IF(D21=0,-1,IF(O21=0,1,ROUND(Q21/(O21/N21),2))))</f>
        <v>0</v>
      </c>
      <c r="S21" s="246"/>
      <c r="T21" s="88"/>
      <c r="U21" s="26" t="str">
        <f>SCHEDAAA!I20</f>
        <v>Street Address</v>
      </c>
      <c r="V21" s="6"/>
      <c r="X21" t="str">
        <f>SCHEDAAA!L20</f>
        <v>Street Address</v>
      </c>
      <c r="AC21"/>
      <c r="AE21" s="92"/>
      <c r="AH21" s="100" t="str">
        <f t="shared" si="9"/>
        <v>Bathroom Items</v>
      </c>
      <c r="AI21" s="27">
        <f t="shared" si="10"/>
        <v>0</v>
      </c>
      <c r="AK21" s="27">
        <f t="shared" si="8"/>
        <v>0</v>
      </c>
      <c r="AL21" s="90"/>
    </row>
    <row r="22" spans="1:38" ht="20.100000000000001" customHeight="1">
      <c r="A22" s="908" t="s">
        <v>429</v>
      </c>
      <c r="B22" s="910"/>
      <c r="C22" s="910"/>
      <c r="D22" s="312">
        <f t="shared" si="11"/>
        <v>0</v>
      </c>
      <c r="E22" s="239"/>
      <c r="F22" s="239"/>
      <c r="G22" s="239"/>
      <c r="H22" s="261">
        <f t="shared" si="12"/>
        <v>0</v>
      </c>
      <c r="I22" s="242"/>
      <c r="J22" s="240"/>
      <c r="K22" s="239"/>
      <c r="L22" s="269">
        <f t="shared" si="13"/>
        <v>0</v>
      </c>
      <c r="M22" s="437"/>
      <c r="N22" s="323"/>
      <c r="O22" s="431"/>
      <c r="P22" s="476">
        <f t="shared" si="14"/>
        <v>0</v>
      </c>
      <c r="Q22" s="421">
        <f t="shared" si="15"/>
        <v>0</v>
      </c>
      <c r="R22" s="465">
        <f>IF(AND(D22=0,Q22=0),0,IF(D22=0,-1,IF(O22=0,1,ROUND(Q22/(O22/N22),2))))</f>
        <v>0</v>
      </c>
      <c r="S22" s="246"/>
      <c r="T22" s="224"/>
      <c r="U22" s="26" t="str">
        <f>SCHEDAAA!I21</f>
        <v>City,  KS   Zip Code</v>
      </c>
      <c r="V22" s="6"/>
      <c r="X22" t="str">
        <f>SCHEDAAA!L21</f>
        <v>City,  KS   Zip Code</v>
      </c>
      <c r="AE22" s="92" t="s">
        <v>62</v>
      </c>
      <c r="AH22" s="100" t="str">
        <f t="shared" si="9"/>
        <v>Chore</v>
      </c>
      <c r="AI22" s="27">
        <f t="shared" si="10"/>
        <v>0</v>
      </c>
      <c r="AK22" s="27">
        <f t="shared" si="8"/>
        <v>0</v>
      </c>
      <c r="AL22" s="90"/>
    </row>
    <row r="23" spans="1:38" ht="20.100000000000001" customHeight="1">
      <c r="A23" s="908" t="s">
        <v>430</v>
      </c>
      <c r="B23" s="910"/>
      <c r="C23" s="910"/>
      <c r="D23" s="312">
        <f t="shared" si="11"/>
        <v>0</v>
      </c>
      <c r="E23" s="239"/>
      <c r="F23" s="239"/>
      <c r="G23" s="239"/>
      <c r="H23" s="261">
        <f t="shared" si="12"/>
        <v>0</v>
      </c>
      <c r="I23" s="242"/>
      <c r="J23" s="240"/>
      <c r="K23" s="239"/>
      <c r="L23" s="269">
        <f t="shared" si="13"/>
        <v>0</v>
      </c>
      <c r="M23" s="437"/>
      <c r="N23" s="323"/>
      <c r="O23" s="431"/>
      <c r="P23" s="476">
        <f t="shared" si="14"/>
        <v>0</v>
      </c>
      <c r="Q23" s="421">
        <f t="shared" si="15"/>
        <v>0</v>
      </c>
      <c r="R23" s="465">
        <f>IF(AND(D23=0,Q23=0),0,IF(D23=0,-1,IF(O23=0,1,ROUND(Q23/(O23/N23),2))))</f>
        <v>0</v>
      </c>
      <c r="S23" s="246"/>
      <c r="T23" s="66"/>
      <c r="U23" s="26"/>
      <c r="V23" s="34"/>
      <c r="W23" s="26"/>
      <c r="X23" s="26"/>
      <c r="AC23" t="s">
        <v>31</v>
      </c>
      <c r="AE23" s="92" t="e">
        <f>Y52/Y37</f>
        <v>#DIV/0!</v>
      </c>
      <c r="AH23" s="100" t="str">
        <f t="shared" si="9"/>
        <v>Homemaker</v>
      </c>
      <c r="AI23" s="27">
        <f t="shared" si="10"/>
        <v>0</v>
      </c>
      <c r="AK23" s="27">
        <f t="shared" si="8"/>
        <v>0</v>
      </c>
      <c r="AL23" s="90"/>
    </row>
    <row r="24" spans="1:38" ht="20.100000000000001" customHeight="1">
      <c r="A24" s="908" t="s">
        <v>117</v>
      </c>
      <c r="B24" s="910"/>
      <c r="C24" s="910"/>
      <c r="D24" s="312">
        <f t="shared" si="11"/>
        <v>0</v>
      </c>
      <c r="E24" s="239"/>
      <c r="F24" s="239"/>
      <c r="G24" s="239"/>
      <c r="H24" s="261">
        <f t="shared" si="12"/>
        <v>0</v>
      </c>
      <c r="I24" s="242"/>
      <c r="J24" s="240"/>
      <c r="K24" s="239"/>
      <c r="L24" s="269">
        <f t="shared" si="13"/>
        <v>0</v>
      </c>
      <c r="M24" s="437"/>
      <c r="N24" s="323"/>
      <c r="O24" s="431"/>
      <c r="P24" s="476">
        <f t="shared" si="14"/>
        <v>0</v>
      </c>
      <c r="Q24" s="421">
        <f t="shared" si="15"/>
        <v>0</v>
      </c>
      <c r="R24" s="465">
        <f>IF(AND(D24=0,Q24=0),0,IF(D24=0,-1,IF(O24=0,1,ROUND(Q24/(O24/N24),42))))</f>
        <v>0</v>
      </c>
      <c r="S24" s="246"/>
      <c r="T24" s="88"/>
      <c r="U24" s="6" t="s">
        <v>54</v>
      </c>
      <c r="V24" s="6"/>
      <c r="W24" s="6"/>
      <c r="X24" s="6"/>
      <c r="Y24" s="6"/>
      <c r="AE24" s="92"/>
      <c r="AH24" s="100" t="e">
        <f>+#REF!</f>
        <v>#REF!</v>
      </c>
      <c r="AI24" s="27">
        <f t="shared" si="10"/>
        <v>0</v>
      </c>
      <c r="AK24" s="27">
        <f t="shared" si="8"/>
        <v>0</v>
      </c>
      <c r="AL24" s="90"/>
    </row>
    <row r="25" spans="1:38" ht="20.100000000000001" customHeight="1">
      <c r="A25" s="908" t="s">
        <v>431</v>
      </c>
      <c r="B25" s="910"/>
      <c r="C25" s="910"/>
      <c r="D25" s="312">
        <f t="shared" si="11"/>
        <v>0</v>
      </c>
      <c r="E25" s="239"/>
      <c r="F25" s="239"/>
      <c r="G25" s="239"/>
      <c r="H25" s="261">
        <f t="shared" si="12"/>
        <v>0</v>
      </c>
      <c r="I25" s="242"/>
      <c r="J25" s="240"/>
      <c r="K25" s="239"/>
      <c r="L25" s="269">
        <f t="shared" si="13"/>
        <v>0</v>
      </c>
      <c r="M25" s="437"/>
      <c r="N25" s="323"/>
      <c r="O25" s="431"/>
      <c r="P25" s="476">
        <f t="shared" si="14"/>
        <v>0</v>
      </c>
      <c r="Q25" s="421">
        <f t="shared" si="15"/>
        <v>0</v>
      </c>
      <c r="R25" s="465">
        <f>IF(AND(D25=0,Q25=0),0,IF(D25=0,-1,IF(O25=0,1,ROUND(Q25/(O25/N25),2))))</f>
        <v>0</v>
      </c>
      <c r="S25" s="246"/>
      <c r="T25" s="88"/>
      <c r="U25" s="6"/>
      <c r="AC25" t="s">
        <v>223</v>
      </c>
      <c r="AE25" s="97" t="e">
        <f>SUM(AE17:AE23)</f>
        <v>#DIV/0!</v>
      </c>
      <c r="AH25" s="100" t="str">
        <f>+A25</f>
        <v>Repair &amp; Maintenance/Renovation</v>
      </c>
      <c r="AI25" s="27">
        <f t="shared" si="10"/>
        <v>0</v>
      </c>
      <c r="AK25" s="27">
        <f t="shared" si="8"/>
        <v>0</v>
      </c>
      <c r="AL25" s="90"/>
    </row>
    <row r="26" spans="1:38" ht="20.100000000000001" customHeight="1">
      <c r="A26" s="908" t="s">
        <v>457</v>
      </c>
      <c r="B26" s="910"/>
      <c r="C26" s="910"/>
      <c r="D26" s="312">
        <f t="shared" si="11"/>
        <v>0</v>
      </c>
      <c r="E26" s="239"/>
      <c r="F26" s="239"/>
      <c r="G26" s="239"/>
      <c r="H26" s="261">
        <f t="shared" si="12"/>
        <v>0</v>
      </c>
      <c r="I26" s="239"/>
      <c r="J26" s="694"/>
      <c r="K26" s="239"/>
      <c r="L26" s="269">
        <f t="shared" si="13"/>
        <v>0</v>
      </c>
      <c r="M26" s="437"/>
      <c r="N26" s="323"/>
      <c r="O26" s="431"/>
      <c r="P26" s="476">
        <f t="shared" si="14"/>
        <v>0</v>
      </c>
      <c r="Q26" s="421">
        <f t="shared" si="15"/>
        <v>0</v>
      </c>
      <c r="R26" s="465">
        <f>IF(AND(D26=0,Q26=0),0,IF(D26=0,-1,IF(O26=0,1,ROUND(Q26/(O26/N26),2))))</f>
        <v>0</v>
      </c>
      <c r="S26" s="246"/>
      <c r="T26" s="88"/>
      <c r="U26" s="6" t="s">
        <v>123</v>
      </c>
      <c r="Y26" s="69">
        <f>C49</f>
        <v>0</v>
      </c>
      <c r="Z26" s="37"/>
      <c r="AE26" s="92"/>
      <c r="AH26" s="100" t="str">
        <f>+A26</f>
        <v>Flex Services</v>
      </c>
      <c r="AI26" s="27">
        <f t="shared" si="10"/>
        <v>0</v>
      </c>
      <c r="AK26" s="27">
        <f t="shared" si="8"/>
        <v>0</v>
      </c>
      <c r="AL26" s="90"/>
    </row>
    <row r="27" spans="1:38" ht="20.100000000000001" customHeight="1">
      <c r="A27" s="908" t="s">
        <v>109</v>
      </c>
      <c r="B27" s="910"/>
      <c r="C27" s="910"/>
      <c r="D27" s="312">
        <f t="shared" si="11"/>
        <v>0</v>
      </c>
      <c r="E27" s="239"/>
      <c r="F27" s="239"/>
      <c r="G27" s="239"/>
      <c r="H27" s="261">
        <f t="shared" si="12"/>
        <v>0</v>
      </c>
      <c r="I27" s="239"/>
      <c r="J27" s="694"/>
      <c r="K27" s="239"/>
      <c r="L27" s="269">
        <f t="shared" si="13"/>
        <v>0</v>
      </c>
      <c r="M27" s="439"/>
      <c r="N27" s="552"/>
      <c r="O27" s="553"/>
      <c r="P27" s="476">
        <f t="shared" si="14"/>
        <v>0</v>
      </c>
      <c r="Q27" s="421">
        <f t="shared" si="15"/>
        <v>0</v>
      </c>
      <c r="R27" s="465">
        <f>IF(AND(D27=0,Q27=0),0,IF(D27=0,-1,IF(O27=0,1,ROUND(Q27/(O27/N27),2))))</f>
        <v>0</v>
      </c>
      <c r="S27" s="247"/>
      <c r="T27" s="88"/>
      <c r="U27" s="6"/>
      <c r="Y27" s="22"/>
      <c r="AE27" s="92"/>
      <c r="AH27" s="100">
        <f>+A29</f>
        <v>0</v>
      </c>
      <c r="AI27" s="27">
        <f t="shared" si="10"/>
        <v>0</v>
      </c>
      <c r="AK27" s="27">
        <f t="shared" si="8"/>
        <v>0</v>
      </c>
      <c r="AL27" s="90"/>
    </row>
    <row r="28" spans="1:38" ht="20.100000000000001" customHeight="1">
      <c r="A28" s="904"/>
      <c r="B28" s="910"/>
      <c r="C28" s="910"/>
      <c r="D28" s="312">
        <f t="shared" si="11"/>
        <v>0</v>
      </c>
      <c r="E28" s="239"/>
      <c r="F28" s="239"/>
      <c r="G28" s="239"/>
      <c r="H28" s="261">
        <f t="shared" si="12"/>
        <v>0</v>
      </c>
      <c r="I28" s="239"/>
      <c r="J28" s="694"/>
      <c r="K28" s="239"/>
      <c r="L28" s="269">
        <f t="shared" si="13"/>
        <v>0</v>
      </c>
      <c r="M28" s="849"/>
      <c r="N28" s="850"/>
      <c r="O28" s="851"/>
      <c r="P28" s="476">
        <f t="shared" si="14"/>
        <v>0</v>
      </c>
      <c r="Q28" s="421">
        <f t="shared" si="15"/>
        <v>0</v>
      </c>
      <c r="R28" s="465">
        <f>IF(AND(D28=0,Q28=0),0,IF(D28=0,-1,IF(O28=0,1,ROUND(Q28/(O28/N28),2))))</f>
        <v>0</v>
      </c>
      <c r="S28" s="247"/>
      <c r="T28" s="88"/>
      <c r="U28" s="6"/>
      <c r="Y28" s="22"/>
      <c r="AE28" s="92"/>
      <c r="AH28" s="100"/>
      <c r="AL28" s="90"/>
    </row>
    <row r="29" spans="1:38" ht="20.100000000000001" customHeight="1" thickBot="1">
      <c r="A29" s="908"/>
      <c r="B29" s="910"/>
      <c r="C29" s="910"/>
      <c r="D29" s="312">
        <f t="shared" si="11"/>
        <v>0</v>
      </c>
      <c r="E29" s="241"/>
      <c r="F29" s="241"/>
      <c r="G29" s="241"/>
      <c r="H29" s="261">
        <f t="shared" si="12"/>
        <v>0</v>
      </c>
      <c r="I29" s="241"/>
      <c r="J29" s="385"/>
      <c r="K29" s="241"/>
      <c r="L29" s="269">
        <f t="shared" si="13"/>
        <v>0</v>
      </c>
      <c r="M29" s="440"/>
      <c r="N29" s="325"/>
      <c r="O29" s="475"/>
      <c r="P29" s="477">
        <f t="shared" si="14"/>
        <v>0</v>
      </c>
      <c r="Q29" s="467">
        <f t="shared" si="15"/>
        <v>0</v>
      </c>
      <c r="R29" s="466">
        <f>IF(AND(D29=0,Q29=0),0,IF(D29=0,-1,IF(O29=0,1,ROUND(Q29/(O29/N29),2))))</f>
        <v>0</v>
      </c>
      <c r="S29" s="331"/>
      <c r="T29" s="88"/>
      <c r="U29" s="6" t="s">
        <v>245</v>
      </c>
      <c r="Y29" s="130">
        <f>E49</f>
        <v>0</v>
      </c>
      <c r="AC29" s="141">
        <f ca="1">NOW()</f>
        <v>44638.398094560187</v>
      </c>
      <c r="AH29" s="100" t="str">
        <f t="shared" si="9"/>
        <v>Total Supplemental Services</v>
      </c>
      <c r="AI29" s="27">
        <f t="shared" si="10"/>
        <v>0</v>
      </c>
      <c r="AK29" s="27">
        <f t="shared" si="8"/>
        <v>0</v>
      </c>
      <c r="AL29" s="90"/>
    </row>
    <row r="30" spans="1:38" ht="20.100000000000001" customHeight="1">
      <c r="A30" s="919" t="s">
        <v>432</v>
      </c>
      <c r="B30" s="913">
        <f>+SUM(B21:B29)</f>
        <v>0</v>
      </c>
      <c r="C30" s="913">
        <f>+SUM(C21:C29)</f>
        <v>0</v>
      </c>
      <c r="D30" s="384"/>
      <c r="E30" s="383">
        <f t="shared" ref="E30:M30" si="16">SUM(E21:E29)</f>
        <v>0</v>
      </c>
      <c r="F30" s="383">
        <f t="shared" si="16"/>
        <v>0</v>
      </c>
      <c r="G30" s="383">
        <f t="shared" si="16"/>
        <v>0</v>
      </c>
      <c r="H30" s="383">
        <f t="shared" si="16"/>
        <v>0</v>
      </c>
      <c r="I30" s="383">
        <f t="shared" si="16"/>
        <v>0</v>
      </c>
      <c r="J30" s="383">
        <f t="shared" si="16"/>
        <v>0</v>
      </c>
      <c r="K30" s="383">
        <f t="shared" si="16"/>
        <v>0</v>
      </c>
      <c r="L30" s="383">
        <f t="shared" si="16"/>
        <v>0</v>
      </c>
      <c r="M30" s="383">
        <f t="shared" si="16"/>
        <v>0</v>
      </c>
      <c r="N30" s="383">
        <f>SUM(N21:N29)</f>
        <v>0</v>
      </c>
      <c r="O30" s="383">
        <f>SUM(O21:O29)</f>
        <v>0</v>
      </c>
      <c r="P30" s="468"/>
      <c r="Q30" s="468"/>
      <c r="R30" s="469"/>
      <c r="T30" s="88"/>
      <c r="U30" t="s">
        <v>246</v>
      </c>
      <c r="Y30" s="130">
        <f>F49</f>
        <v>0</v>
      </c>
      <c r="AC30" s="27" t="s">
        <v>8</v>
      </c>
      <c r="AE30" s="27" t="s">
        <v>8</v>
      </c>
      <c r="AH30" s="100">
        <f t="shared" si="9"/>
        <v>0</v>
      </c>
      <c r="AI30" s="27">
        <f t="shared" si="10"/>
        <v>0</v>
      </c>
      <c r="AJ30" s="27">
        <f>SUM(AJ21:AJ29)</f>
        <v>0</v>
      </c>
      <c r="AK30" s="27">
        <f t="shared" si="8"/>
        <v>0</v>
      </c>
      <c r="AL30" s="90" t="str">
        <f t="shared" si="7"/>
        <v xml:space="preserve"> </v>
      </c>
    </row>
    <row r="31" spans="1:38" ht="20.100000000000001" customHeight="1">
      <c r="A31" s="919"/>
      <c r="B31" s="907"/>
      <c r="C31" s="907"/>
      <c r="D31" s="318"/>
      <c r="E31" s="43"/>
      <c r="F31" s="43"/>
      <c r="G31" s="43"/>
      <c r="H31" s="66"/>
      <c r="I31" s="43"/>
      <c r="J31" s="931"/>
      <c r="K31" s="43"/>
      <c r="L31" s="88"/>
      <c r="M31" s="88"/>
      <c r="N31" s="88"/>
      <c r="O31" s="88"/>
      <c r="P31" s="88"/>
      <c r="Q31" s="88"/>
      <c r="R31" s="88"/>
      <c r="S31" s="88"/>
      <c r="T31" s="88"/>
      <c r="U31" s="6" t="s">
        <v>247</v>
      </c>
      <c r="Y31" s="131">
        <f>G49</f>
        <v>0</v>
      </c>
      <c r="AH31" s="100"/>
      <c r="AL31" s="90" t="str">
        <f t="shared" si="7"/>
        <v xml:space="preserve"> </v>
      </c>
    </row>
    <row r="32" spans="1:38" ht="20.100000000000001" customHeight="1" thickBot="1">
      <c r="A32" s="912" t="s">
        <v>701</v>
      </c>
      <c r="B32" s="904"/>
      <c r="C32" s="904"/>
      <c r="J32" s="23"/>
      <c r="T32" s="88"/>
      <c r="U32" s="6" t="s">
        <v>8</v>
      </c>
      <c r="Y32" s="131" t="s">
        <v>8</v>
      </c>
      <c r="AH32" s="100" t="str">
        <f>+A33</f>
        <v>Assistance (Information and Assistance)</v>
      </c>
      <c r="AI32" s="27">
        <f>+C32</f>
        <v>0</v>
      </c>
      <c r="AL32" s="90" t="str">
        <f t="shared" si="7"/>
        <v xml:space="preserve"> </v>
      </c>
    </row>
    <row r="33" spans="1:38" ht="20.100000000000001" customHeight="1">
      <c r="A33" s="908" t="s">
        <v>699</v>
      </c>
      <c r="B33" s="915"/>
      <c r="C33" s="915"/>
      <c r="D33" s="312">
        <f t="shared" ref="D33:D46" si="17">IF(B33=0,0,ROUND(C33/B33,2))</f>
        <v>0</v>
      </c>
      <c r="E33" s="378"/>
      <c r="F33" s="378"/>
      <c r="G33" s="378"/>
      <c r="H33" s="386">
        <f t="shared" ref="H33:H46" si="18">C33-E33-F33-G33</f>
        <v>0</v>
      </c>
      <c r="I33" s="378"/>
      <c r="J33" s="385"/>
      <c r="K33" s="378"/>
      <c r="L33" s="269">
        <f t="shared" ref="L33:L46" si="19">+H33-SUM(I33:K33)</f>
        <v>0</v>
      </c>
      <c r="M33" s="442"/>
      <c r="N33" s="648"/>
      <c r="O33" s="649"/>
      <c r="P33" s="472">
        <f t="shared" ref="P33:P46" si="20">IF(O33=0,0,ROUND(O33/N33,2))</f>
        <v>0</v>
      </c>
      <c r="Q33" s="840">
        <f t="shared" ref="Q33:Q46" si="21">IF(AND(N33=0,D33&gt;0),D33,IF(AND(N33=0,D33=0),0,IF(AND(N33&gt;0,D33=0),ROUND(-O33/N33,2),D33-ROUND(O33/N33,2))))</f>
        <v>0</v>
      </c>
      <c r="R33" s="839">
        <f t="shared" ref="R33:R46" si="22">IF(AND(D33=0,Q33=0),0,IF(D33=0,-1,IF(O33=0,1,ROUND(Q33/(O33/N33),2))))</f>
        <v>0</v>
      </c>
      <c r="S33" s="842"/>
      <c r="T33" s="843"/>
      <c r="U33" s="6" t="s">
        <v>248</v>
      </c>
      <c r="Y33" s="131">
        <f>Y26-SUM(Y29:Y31)</f>
        <v>0</v>
      </c>
      <c r="AC33" s="26"/>
      <c r="AH33" s="100" t="str">
        <f>+A34</f>
        <v>Assistance (Case Management)</v>
      </c>
      <c r="AI33" s="27">
        <f>+C33</f>
        <v>0</v>
      </c>
      <c r="AK33" s="27">
        <f t="shared" si="8"/>
        <v>0</v>
      </c>
      <c r="AL33" s="90" t="str">
        <f t="shared" si="7"/>
        <v xml:space="preserve"> </v>
      </c>
    </row>
    <row r="34" spans="1:38" ht="20.100000000000001" customHeight="1">
      <c r="A34" s="908" t="s">
        <v>700</v>
      </c>
      <c r="B34" s="915"/>
      <c r="C34" s="915"/>
      <c r="D34" s="312">
        <f t="shared" si="17"/>
        <v>0</v>
      </c>
      <c r="E34" s="378"/>
      <c r="F34" s="378"/>
      <c r="G34" s="378"/>
      <c r="H34" s="386">
        <f t="shared" si="18"/>
        <v>0</v>
      </c>
      <c r="I34" s="378"/>
      <c r="J34" s="385"/>
      <c r="K34" s="378"/>
      <c r="L34" s="269">
        <f t="shared" si="19"/>
        <v>0</v>
      </c>
      <c r="M34" s="443"/>
      <c r="N34" s="650"/>
      <c r="O34" s="651"/>
      <c r="P34" s="476">
        <f t="shared" si="20"/>
        <v>0</v>
      </c>
      <c r="Q34" s="829">
        <f t="shared" si="21"/>
        <v>0</v>
      </c>
      <c r="R34" s="465">
        <f t="shared" si="22"/>
        <v>0</v>
      </c>
      <c r="S34" s="844"/>
      <c r="T34" s="843"/>
      <c r="U34" s="6" t="s">
        <v>8</v>
      </c>
      <c r="Y34" s="130" t="s">
        <v>8</v>
      </c>
      <c r="AH34" s="100" t="str">
        <f>+A35</f>
        <v>Flex Services</v>
      </c>
      <c r="AI34" s="27">
        <f>+C34</f>
        <v>0</v>
      </c>
      <c r="AK34" s="27">
        <f t="shared" si="8"/>
        <v>0</v>
      </c>
      <c r="AL34" s="90" t="str">
        <f t="shared" si="7"/>
        <v xml:space="preserve"> </v>
      </c>
    </row>
    <row r="35" spans="1:38" ht="20.100000000000001" customHeight="1">
      <c r="A35" s="908" t="s">
        <v>457</v>
      </c>
      <c r="B35" s="915"/>
      <c r="C35" s="915"/>
      <c r="D35" s="312">
        <f t="shared" si="17"/>
        <v>0</v>
      </c>
      <c r="E35" s="378"/>
      <c r="F35" s="378"/>
      <c r="G35" s="378"/>
      <c r="H35" s="386">
        <f t="shared" si="18"/>
        <v>0</v>
      </c>
      <c r="I35" s="378"/>
      <c r="J35" s="385"/>
      <c r="K35" s="378"/>
      <c r="L35" s="269">
        <f t="shared" si="19"/>
        <v>0</v>
      </c>
      <c r="M35" s="443"/>
      <c r="N35" s="650"/>
      <c r="O35" s="651"/>
      <c r="P35" s="476">
        <f t="shared" si="20"/>
        <v>0</v>
      </c>
      <c r="Q35" s="829">
        <f t="shared" si="21"/>
        <v>0</v>
      </c>
      <c r="R35" s="465">
        <f t="shared" si="22"/>
        <v>0</v>
      </c>
      <c r="S35" s="650"/>
      <c r="T35" s="66"/>
      <c r="U35" s="6" t="s">
        <v>235</v>
      </c>
      <c r="Y35" s="131">
        <f>I49</f>
        <v>0</v>
      </c>
      <c r="AC35" s="26"/>
      <c r="AH35" s="100"/>
      <c r="AL35" s="90" t="str">
        <f t="shared" si="7"/>
        <v xml:space="preserve"> </v>
      </c>
    </row>
    <row r="36" spans="1:38" ht="20.100000000000001" customHeight="1">
      <c r="A36" s="908" t="s">
        <v>438</v>
      </c>
      <c r="B36" s="915"/>
      <c r="C36" s="915"/>
      <c r="D36" s="312">
        <f t="shared" si="17"/>
        <v>0</v>
      </c>
      <c r="E36" s="378"/>
      <c r="F36" s="378"/>
      <c r="G36" s="378"/>
      <c r="H36" s="386">
        <f t="shared" si="18"/>
        <v>0</v>
      </c>
      <c r="I36" s="378"/>
      <c r="J36" s="378"/>
      <c r="K36" s="378"/>
      <c r="L36" s="269">
        <f t="shared" si="19"/>
        <v>0</v>
      </c>
      <c r="M36" s="443"/>
      <c r="N36" s="650"/>
      <c r="O36" s="651"/>
      <c r="P36" s="476">
        <f t="shared" si="20"/>
        <v>0</v>
      </c>
      <c r="Q36" s="829">
        <f t="shared" si="21"/>
        <v>0</v>
      </c>
      <c r="R36" s="465">
        <f t="shared" si="22"/>
        <v>0</v>
      </c>
      <c r="S36" s="650"/>
      <c r="T36" s="66"/>
      <c r="U36" s="6"/>
      <c r="Y36" s="131"/>
      <c r="AC36" s="26"/>
      <c r="AH36" s="100"/>
      <c r="AL36" s="90"/>
    </row>
    <row r="37" spans="1:38" ht="20.100000000000001" customHeight="1">
      <c r="A37" s="908" t="s">
        <v>698</v>
      </c>
      <c r="B37" s="915"/>
      <c r="C37" s="915"/>
      <c r="D37" s="312">
        <f t="shared" si="17"/>
        <v>0</v>
      </c>
      <c r="E37" s="378"/>
      <c r="F37" s="378"/>
      <c r="G37" s="378"/>
      <c r="H37" s="386">
        <f t="shared" si="18"/>
        <v>0</v>
      </c>
      <c r="I37" s="378"/>
      <c r="J37" s="378"/>
      <c r="K37" s="378"/>
      <c r="L37" s="269">
        <f t="shared" si="19"/>
        <v>0</v>
      </c>
      <c r="M37" s="443"/>
      <c r="N37" s="441"/>
      <c r="O37" s="478"/>
      <c r="P37" s="476">
        <f t="shared" si="20"/>
        <v>0</v>
      </c>
      <c r="Q37" s="418">
        <f t="shared" si="21"/>
        <v>0</v>
      </c>
      <c r="R37" s="841">
        <f t="shared" si="22"/>
        <v>0</v>
      </c>
      <c r="S37" s="844"/>
      <c r="T37" s="845"/>
      <c r="U37" s="6" t="s">
        <v>236</v>
      </c>
      <c r="Y37" s="130">
        <f>Y33-Y35</f>
        <v>0</v>
      </c>
      <c r="AH37" s="100"/>
      <c r="AL37" s="90" t="str">
        <f t="shared" si="7"/>
        <v xml:space="preserve"> </v>
      </c>
    </row>
    <row r="38" spans="1:38" ht="20.100000000000001" customHeight="1">
      <c r="A38" s="908" t="s">
        <v>431</v>
      </c>
      <c r="B38" s="915"/>
      <c r="C38" s="915"/>
      <c r="D38" s="312">
        <f t="shared" si="17"/>
        <v>0</v>
      </c>
      <c r="E38" s="378"/>
      <c r="F38" s="378"/>
      <c r="G38" s="378"/>
      <c r="H38" s="386">
        <f t="shared" si="18"/>
        <v>0</v>
      </c>
      <c r="I38" s="378"/>
      <c r="J38" s="378"/>
      <c r="K38" s="378"/>
      <c r="L38" s="269">
        <f t="shared" si="19"/>
        <v>0</v>
      </c>
      <c r="M38" s="443"/>
      <c r="N38" s="441"/>
      <c r="O38" s="478"/>
      <c r="P38" s="476">
        <f t="shared" si="20"/>
        <v>0</v>
      </c>
      <c r="Q38" s="823">
        <f t="shared" si="21"/>
        <v>0</v>
      </c>
      <c r="R38" s="465">
        <f t="shared" si="22"/>
        <v>0</v>
      </c>
      <c r="S38" s="650"/>
      <c r="U38" s="6" t="s">
        <v>8</v>
      </c>
      <c r="Y38" s="130" t="s">
        <v>8</v>
      </c>
      <c r="AC38" s="26"/>
      <c r="AH38" s="100"/>
      <c r="AL38" s="90" t="str">
        <f t="shared" si="7"/>
        <v xml:space="preserve"> </v>
      </c>
    </row>
    <row r="39" spans="1:38" ht="20.100000000000001" customHeight="1">
      <c r="A39" s="908" t="s">
        <v>694</v>
      </c>
      <c r="B39" s="915"/>
      <c r="C39" s="915"/>
      <c r="D39" s="312">
        <f t="shared" si="17"/>
        <v>0</v>
      </c>
      <c r="E39" s="378"/>
      <c r="F39" s="378"/>
      <c r="G39" s="378"/>
      <c r="H39" s="386">
        <f t="shared" si="18"/>
        <v>0</v>
      </c>
      <c r="I39" s="378"/>
      <c r="J39" s="378"/>
      <c r="K39" s="378"/>
      <c r="L39" s="269">
        <f t="shared" si="19"/>
        <v>0</v>
      </c>
      <c r="M39" s="443"/>
      <c r="N39" s="441"/>
      <c r="O39" s="478"/>
      <c r="P39" s="476">
        <f t="shared" si="20"/>
        <v>0</v>
      </c>
      <c r="Q39" s="829">
        <f t="shared" si="21"/>
        <v>0</v>
      </c>
      <c r="R39" s="841">
        <f t="shared" si="22"/>
        <v>0</v>
      </c>
      <c r="S39" s="650"/>
      <c r="U39" s="6"/>
      <c r="Y39" s="130"/>
      <c r="AC39" s="26"/>
      <c r="AH39" s="100"/>
      <c r="AL39" s="90"/>
    </row>
    <row r="40" spans="1:38" ht="20.100000000000001" customHeight="1">
      <c r="A40" s="908" t="s">
        <v>695</v>
      </c>
      <c r="B40" s="915"/>
      <c r="C40" s="915"/>
      <c r="D40" s="312">
        <f t="shared" si="17"/>
        <v>0</v>
      </c>
      <c r="E40" s="378"/>
      <c r="F40" s="378"/>
      <c r="G40" s="378"/>
      <c r="H40" s="386">
        <f t="shared" si="18"/>
        <v>0</v>
      </c>
      <c r="I40" s="378"/>
      <c r="J40" s="378"/>
      <c r="K40" s="378"/>
      <c r="L40" s="269">
        <f t="shared" si="19"/>
        <v>0</v>
      </c>
      <c r="M40" s="443"/>
      <c r="N40" s="441"/>
      <c r="O40" s="478"/>
      <c r="P40" s="476">
        <f t="shared" si="20"/>
        <v>0</v>
      </c>
      <c r="Q40" s="829">
        <f t="shared" si="21"/>
        <v>0</v>
      </c>
      <c r="R40" s="465">
        <f t="shared" si="22"/>
        <v>0</v>
      </c>
      <c r="S40" s="844"/>
      <c r="T40" s="843"/>
      <c r="U40" t="s">
        <v>376</v>
      </c>
      <c r="Y40" s="131">
        <f>K49+J49</f>
        <v>0</v>
      </c>
      <c r="AH40" s="100"/>
      <c r="AL40" s="90" t="str">
        <f t="shared" si="7"/>
        <v xml:space="preserve"> </v>
      </c>
    </row>
    <row r="41" spans="1:38" ht="20.100000000000001" customHeight="1">
      <c r="A41" s="908" t="s">
        <v>696</v>
      </c>
      <c r="B41" s="915"/>
      <c r="C41" s="915"/>
      <c r="D41" s="312">
        <f t="shared" si="17"/>
        <v>0</v>
      </c>
      <c r="E41" s="378"/>
      <c r="F41" s="378"/>
      <c r="G41" s="378"/>
      <c r="H41" s="386">
        <f t="shared" si="18"/>
        <v>0</v>
      </c>
      <c r="I41" s="378"/>
      <c r="J41" s="378"/>
      <c r="K41" s="378"/>
      <c r="L41" s="269">
        <f t="shared" si="19"/>
        <v>0</v>
      </c>
      <c r="M41" s="443"/>
      <c r="N41" s="441"/>
      <c r="O41" s="478"/>
      <c r="P41" s="476">
        <f t="shared" si="20"/>
        <v>0</v>
      </c>
      <c r="Q41" s="829">
        <f t="shared" si="21"/>
        <v>0</v>
      </c>
      <c r="R41" s="465">
        <f t="shared" si="22"/>
        <v>0</v>
      </c>
      <c r="S41" s="650"/>
      <c r="U41"/>
      <c r="Y41" s="131"/>
      <c r="AH41" s="100"/>
      <c r="AL41" s="90" t="str">
        <f t="shared" si="7"/>
        <v xml:space="preserve"> </v>
      </c>
    </row>
    <row r="42" spans="1:38" ht="20.100000000000001" customHeight="1">
      <c r="A42" s="908" t="s">
        <v>697</v>
      </c>
      <c r="B42" s="916"/>
      <c r="C42" s="916"/>
      <c r="D42" s="312">
        <f t="shared" si="17"/>
        <v>0</v>
      </c>
      <c r="E42" s="394"/>
      <c r="F42" s="394"/>
      <c r="G42" s="394"/>
      <c r="H42" s="386">
        <f t="shared" si="18"/>
        <v>0</v>
      </c>
      <c r="I42" s="394"/>
      <c r="J42" s="394"/>
      <c r="K42" s="394"/>
      <c r="L42" s="269">
        <f t="shared" si="19"/>
        <v>0</v>
      </c>
      <c r="M42" s="443"/>
      <c r="N42" s="441"/>
      <c r="O42" s="478"/>
      <c r="P42" s="476">
        <f t="shared" si="20"/>
        <v>0</v>
      </c>
      <c r="Q42" s="829">
        <f t="shared" si="21"/>
        <v>0</v>
      </c>
      <c r="R42" s="465">
        <f t="shared" si="22"/>
        <v>0</v>
      </c>
      <c r="S42" s="844"/>
      <c r="T42" s="843"/>
      <c r="U42" s="6"/>
      <c r="Y42" s="131"/>
      <c r="AH42" s="100"/>
      <c r="AL42" s="90" t="str">
        <f t="shared" si="7"/>
        <v xml:space="preserve"> </v>
      </c>
    </row>
    <row r="43" spans="1:38" ht="20.100000000000001" customHeight="1">
      <c r="A43" s="908" t="s">
        <v>437</v>
      </c>
      <c r="B43" s="916"/>
      <c r="C43" s="916"/>
      <c r="D43" s="312">
        <f t="shared" si="17"/>
        <v>0</v>
      </c>
      <c r="E43" s="394"/>
      <c r="F43" s="394"/>
      <c r="G43" s="394"/>
      <c r="H43" s="386">
        <f t="shared" si="18"/>
        <v>0</v>
      </c>
      <c r="I43" s="394"/>
      <c r="J43" s="394"/>
      <c r="K43" s="394"/>
      <c r="L43" s="269">
        <f t="shared" si="19"/>
        <v>0</v>
      </c>
      <c r="M43" s="819"/>
      <c r="N43" s="820"/>
      <c r="O43" s="821"/>
      <c r="P43" s="476">
        <f t="shared" si="20"/>
        <v>0</v>
      </c>
      <c r="Q43" s="829">
        <f t="shared" si="21"/>
        <v>0</v>
      </c>
      <c r="R43" s="818">
        <f t="shared" si="22"/>
        <v>0</v>
      </c>
      <c r="S43" s="846"/>
      <c r="T43" s="843"/>
      <c r="U43" s="6"/>
      <c r="Y43" s="131"/>
      <c r="AH43" s="100"/>
      <c r="AL43" s="90"/>
    </row>
    <row r="44" spans="1:38" ht="20.100000000000001" customHeight="1">
      <c r="A44" s="908" t="s">
        <v>583</v>
      </c>
      <c r="B44" s="916"/>
      <c r="C44" s="916"/>
      <c r="D44" s="312">
        <f t="shared" si="17"/>
        <v>0</v>
      </c>
      <c r="E44" s="394"/>
      <c r="F44" s="394"/>
      <c r="G44" s="394"/>
      <c r="H44" s="386">
        <f t="shared" si="18"/>
        <v>0</v>
      </c>
      <c r="I44" s="394"/>
      <c r="J44" s="394"/>
      <c r="K44" s="394"/>
      <c r="L44" s="269">
        <f t="shared" si="19"/>
        <v>0</v>
      </c>
      <c r="M44" s="819"/>
      <c r="N44" s="820"/>
      <c r="O44" s="821"/>
      <c r="P44" s="476">
        <f t="shared" si="20"/>
        <v>0</v>
      </c>
      <c r="Q44" s="829">
        <f t="shared" si="21"/>
        <v>0</v>
      </c>
      <c r="R44" s="841">
        <f t="shared" si="22"/>
        <v>0</v>
      </c>
      <c r="S44" s="650"/>
      <c r="U44" s="6" t="s">
        <v>706</v>
      </c>
      <c r="Y44" s="131">
        <f>Y37-Y40</f>
        <v>0</v>
      </c>
      <c r="AH44" s="100"/>
      <c r="AL44" s="90"/>
    </row>
    <row r="45" spans="1:38" ht="20.100000000000001" customHeight="1">
      <c r="A45" s="908" t="s">
        <v>584</v>
      </c>
      <c r="B45" s="916"/>
      <c r="C45" s="916"/>
      <c r="D45" s="312">
        <f t="shared" si="17"/>
        <v>0</v>
      </c>
      <c r="E45" s="394"/>
      <c r="F45" s="394"/>
      <c r="G45" s="394"/>
      <c r="H45" s="386">
        <f t="shared" si="18"/>
        <v>0</v>
      </c>
      <c r="I45" s="394"/>
      <c r="J45" s="394"/>
      <c r="K45" s="394"/>
      <c r="L45" s="269">
        <f t="shared" si="19"/>
        <v>0</v>
      </c>
      <c r="M45" s="819"/>
      <c r="N45" s="820"/>
      <c r="O45" s="821"/>
      <c r="P45" s="476">
        <f t="shared" si="20"/>
        <v>0</v>
      </c>
      <c r="Q45" s="418">
        <f t="shared" si="21"/>
        <v>0</v>
      </c>
      <c r="R45" s="465">
        <f t="shared" si="22"/>
        <v>0</v>
      </c>
      <c r="S45" s="650"/>
      <c r="U45" s="6"/>
      <c r="Y45" s="131"/>
      <c r="AH45" s="100"/>
      <c r="AL45" s="90"/>
    </row>
    <row r="46" spans="1:38" ht="20.100000000000001" customHeight="1" thickBot="1">
      <c r="A46" s="908"/>
      <c r="B46" s="915"/>
      <c r="C46" s="915"/>
      <c r="D46" s="312">
        <f t="shared" si="17"/>
        <v>0</v>
      </c>
      <c r="E46" s="378"/>
      <c r="F46" s="378"/>
      <c r="G46" s="378"/>
      <c r="H46" s="386">
        <f t="shared" si="18"/>
        <v>0</v>
      </c>
      <c r="I46" s="378"/>
      <c r="J46" s="378"/>
      <c r="K46" s="378"/>
      <c r="L46" s="269">
        <f t="shared" si="19"/>
        <v>0</v>
      </c>
      <c r="M46" s="443"/>
      <c r="N46" s="441"/>
      <c r="O46" s="478"/>
      <c r="P46" s="474">
        <f t="shared" si="20"/>
        <v>0</v>
      </c>
      <c r="Q46" s="420">
        <f t="shared" si="21"/>
        <v>0</v>
      </c>
      <c r="R46" s="466">
        <f t="shared" si="22"/>
        <v>0</v>
      </c>
      <c r="S46" s="842"/>
      <c r="T46" s="843"/>
      <c r="U46" s="6"/>
      <c r="Y46" s="131"/>
      <c r="AH46" s="100"/>
      <c r="AL46" s="90"/>
    </row>
    <row r="47" spans="1:38">
      <c r="A47" s="920" t="s">
        <v>702</v>
      </c>
      <c r="B47" s="918">
        <f>+SUM(B33:B46)</f>
        <v>0</v>
      </c>
      <c r="C47" s="918">
        <f>+SUM(C33:C46)</f>
        <v>0</v>
      </c>
      <c r="D47" s="395">
        <f t="shared" ref="D47:P47" si="23">SUM(D33:D46)</f>
        <v>0</v>
      </c>
      <c r="E47" s="395">
        <f t="shared" si="23"/>
        <v>0</v>
      </c>
      <c r="F47" s="395">
        <f t="shared" si="23"/>
        <v>0</v>
      </c>
      <c r="G47" s="395">
        <f t="shared" si="23"/>
        <v>0</v>
      </c>
      <c r="H47" s="395">
        <f t="shared" si="23"/>
        <v>0</v>
      </c>
      <c r="I47" s="395">
        <f t="shared" si="23"/>
        <v>0</v>
      </c>
      <c r="J47" s="395">
        <f t="shared" si="23"/>
        <v>0</v>
      </c>
      <c r="K47" s="395">
        <f t="shared" si="23"/>
        <v>0</v>
      </c>
      <c r="L47" s="395">
        <f t="shared" si="23"/>
        <v>0</v>
      </c>
      <c r="M47" s="395">
        <f t="shared" si="23"/>
        <v>0</v>
      </c>
      <c r="N47" s="395">
        <f t="shared" si="23"/>
        <v>0</v>
      </c>
      <c r="O47" s="395">
        <f t="shared" si="23"/>
        <v>0</v>
      </c>
      <c r="P47" s="395">
        <f t="shared" si="23"/>
        <v>0</v>
      </c>
      <c r="Q47" s="470"/>
      <c r="R47" s="470"/>
      <c r="S47" s="224"/>
      <c r="AH47" s="100">
        <f>+A48</f>
        <v>0</v>
      </c>
      <c r="AI47" s="27">
        <f>+C47</f>
        <v>0</v>
      </c>
      <c r="AJ47" s="27">
        <f>SUM(AJ33:AJ42)</f>
        <v>0</v>
      </c>
      <c r="AK47" s="27">
        <f>+AI47-AJ47</f>
        <v>0</v>
      </c>
      <c r="AL47" s="90" t="str">
        <f t="shared" si="7"/>
        <v xml:space="preserve"> </v>
      </c>
    </row>
    <row r="48" spans="1:38">
      <c r="A48" s="920"/>
      <c r="B48" s="917"/>
      <c r="C48" s="917"/>
      <c r="D48" s="393"/>
      <c r="E48" s="393"/>
      <c r="F48" s="393"/>
      <c r="G48" s="393"/>
      <c r="H48" s="393"/>
      <c r="I48" s="393"/>
      <c r="J48" s="393"/>
      <c r="K48" s="393"/>
      <c r="L48" s="393"/>
      <c r="M48" s="393"/>
      <c r="N48" s="393"/>
      <c r="O48" s="393"/>
      <c r="P48" s="393"/>
      <c r="Q48" s="381"/>
      <c r="R48" s="381"/>
      <c r="S48" s="88"/>
      <c r="U48" s="7" t="s">
        <v>212</v>
      </c>
      <c r="V48" s="7"/>
      <c r="W48" s="7"/>
      <c r="X48" s="19"/>
      <c r="Y48" s="19"/>
      <c r="AH48" s="100"/>
      <c r="AL48" s="90" t="str">
        <f t="shared" si="7"/>
        <v xml:space="preserve"> </v>
      </c>
    </row>
    <row r="49" spans="1:38" ht="13.5" thickBot="1">
      <c r="A49" s="914" t="s">
        <v>244</v>
      </c>
      <c r="B49" s="911">
        <f t="shared" ref="B49:C49" si="24">SUM(B8:B19)+B30+B47</f>
        <v>0</v>
      </c>
      <c r="C49" s="911">
        <f t="shared" si="24"/>
        <v>0</v>
      </c>
      <c r="D49" s="172">
        <f t="shared" ref="D49:O49" si="25">SUM(D8:D19)+D30+D47</f>
        <v>0</v>
      </c>
      <c r="E49" s="172">
        <f t="shared" si="25"/>
        <v>0</v>
      </c>
      <c r="F49" s="172">
        <f t="shared" si="25"/>
        <v>0</v>
      </c>
      <c r="G49" s="172">
        <f t="shared" si="25"/>
        <v>0</v>
      </c>
      <c r="H49" s="172">
        <f t="shared" si="25"/>
        <v>0</v>
      </c>
      <c r="I49" s="172">
        <f t="shared" si="25"/>
        <v>0</v>
      </c>
      <c r="J49" s="172">
        <f t="shared" si="25"/>
        <v>0</v>
      </c>
      <c r="K49" s="172">
        <f t="shared" si="25"/>
        <v>0</v>
      </c>
      <c r="L49" s="172">
        <f t="shared" si="25"/>
        <v>0</v>
      </c>
      <c r="M49" s="172">
        <f t="shared" si="25"/>
        <v>0</v>
      </c>
      <c r="N49" s="172">
        <f t="shared" si="25"/>
        <v>0</v>
      </c>
      <c r="O49" s="172">
        <f t="shared" si="25"/>
        <v>0</v>
      </c>
      <c r="P49" s="264"/>
      <c r="Q49" s="224"/>
      <c r="R49" s="224"/>
      <c r="S49" s="224"/>
      <c r="U49" s="19" t="s">
        <v>148</v>
      </c>
      <c r="V49" s="7"/>
      <c r="W49" s="702" t="str">
        <f>IIIB!Y47</f>
        <v>FY 2019</v>
      </c>
      <c r="X49" s="42">
        <f>+VERMTCH!H76</f>
        <v>0</v>
      </c>
      <c r="Y49" s="19"/>
      <c r="AH49" s="100">
        <f>+A50</f>
        <v>0</v>
      </c>
      <c r="AI49" s="27">
        <f>+C49</f>
        <v>0</v>
      </c>
      <c r="AJ49" s="27">
        <f>+AJ20+AJ30+AJ47</f>
        <v>0</v>
      </c>
      <c r="AK49" s="27">
        <f>+AI49-AJ49</f>
        <v>0</v>
      </c>
      <c r="AL49" s="90" t="str">
        <f t="shared" si="7"/>
        <v xml:space="preserve"> </v>
      </c>
    </row>
    <row r="50" spans="1:38" ht="13.5" thickTop="1">
      <c r="A50" s="384"/>
      <c r="B50" s="43"/>
      <c r="C50" s="43"/>
      <c r="D50" s="318"/>
      <c r="E50" s="43"/>
      <c r="F50" s="43"/>
      <c r="G50" s="43"/>
      <c r="H50" s="66"/>
      <c r="I50" s="43"/>
      <c r="J50" s="43"/>
      <c r="K50" s="43"/>
      <c r="L50" s="88"/>
      <c r="M50" s="88"/>
      <c r="N50" s="88"/>
      <c r="O50" s="88"/>
      <c r="P50" s="88"/>
      <c r="Q50" s="88"/>
      <c r="R50" s="88"/>
      <c r="S50" s="88"/>
      <c r="U50" s="19" t="s">
        <v>458</v>
      </c>
      <c r="V50" s="7"/>
      <c r="W50" s="702" t="str">
        <f>IIIB!Y48</f>
        <v>FY 2020</v>
      </c>
      <c r="X50" s="451">
        <f>IF(VERMTCH!H79&lt;VERMTCH!H76+VERMTCH!H77,VERMTCH!H79,VERMTCH!H77)</f>
        <v>0</v>
      </c>
      <c r="Y50" s="19"/>
      <c r="Z50" s="19"/>
      <c r="AH50" s="100"/>
      <c r="AL50" s="90" t="str">
        <f t="shared" si="7"/>
        <v xml:space="preserve"> </v>
      </c>
    </row>
    <row r="51" spans="1:38">
      <c r="D51" s="55"/>
      <c r="E51" s="43"/>
      <c r="F51" s="672" t="s">
        <v>603</v>
      </c>
      <c r="G51" s="43"/>
      <c r="H51" s="66"/>
      <c r="I51" s="43"/>
      <c r="J51" s="43"/>
      <c r="K51" s="43"/>
      <c r="L51" s="88"/>
      <c r="M51" s="88"/>
      <c r="N51" s="88"/>
      <c r="O51" s="88"/>
      <c r="P51" s="88"/>
      <c r="Q51" s="88"/>
      <c r="R51" s="88"/>
      <c r="S51" s="88"/>
      <c r="U51" t="s">
        <v>459</v>
      </c>
      <c r="W51" s="702" t="str">
        <f>IIIB!Y49</f>
        <v>FY 2020</v>
      </c>
      <c r="X51" s="451">
        <f>IF(VERMTCH!H85&lt;VERMTCH!H83,VERMTCH!H85,VERMTCH!H83)</f>
        <v>0</v>
      </c>
      <c r="Y51" s="7"/>
      <c r="Z51" s="19"/>
    </row>
    <row r="52" spans="1:38">
      <c r="A52" s="673" t="s">
        <v>604</v>
      </c>
      <c r="B52" s="284"/>
      <c r="C52" s="669"/>
      <c r="D52" s="670"/>
      <c r="E52" s="832"/>
      <c r="F52" s="833" t="s">
        <v>699</v>
      </c>
      <c r="G52" s="675">
        <f>IF(VERMTCH!H12=0,0,(L35+L9+L8+L34)/VERMTCH!H12)</f>
        <v>0</v>
      </c>
      <c r="H52" s="27" t="s">
        <v>592</v>
      </c>
      <c r="U52" s="7" t="s">
        <v>8</v>
      </c>
      <c r="V52" s="7"/>
      <c r="W52" s="702" t="str">
        <f>IIIB!Y50</f>
        <v>FY 2021</v>
      </c>
      <c r="X52" s="451">
        <f>IF(VERMTCH!H89&lt;0,0,VERMTCH!H89)</f>
        <v>0</v>
      </c>
      <c r="Y52" s="87">
        <f>SUM(X48:X52)</f>
        <v>0</v>
      </c>
      <c r="Z52" s="19"/>
    </row>
    <row r="53" spans="1:38">
      <c r="A53" s="674" t="s">
        <v>463</v>
      </c>
      <c r="B53" s="671"/>
      <c r="C53" s="669">
        <f>IF(L47=0,0,L47/(VERMTCH!H11+VERMTCH!H12))</f>
        <v>0</v>
      </c>
      <c r="D53" s="670" t="str">
        <f>IF(C53&lt;=0.2,"OK","Check")</f>
        <v>OK</v>
      </c>
      <c r="E53" s="832"/>
      <c r="F53" s="348" t="s">
        <v>698</v>
      </c>
      <c r="G53" s="675">
        <f>IF(VERMTCH!H12=0,0,(L12+L37)/VERMTCH!H12)</f>
        <v>0</v>
      </c>
      <c r="H53" s="27" t="s">
        <v>592</v>
      </c>
      <c r="U53" s="7"/>
      <c r="V53" s="7"/>
      <c r="W53" s="702"/>
      <c r="X53" s="451"/>
      <c r="Y53" s="87"/>
      <c r="Z53" s="19"/>
    </row>
    <row r="54" spans="1:38">
      <c r="F54" s="348" t="s">
        <v>437</v>
      </c>
      <c r="G54" s="675">
        <f>IF(VERMTCH!H12=0,0,(L44+L17)/VERMTCH!H12)</f>
        <v>0</v>
      </c>
      <c r="H54" s="358" t="s">
        <v>593</v>
      </c>
      <c r="U54" s="6" t="s">
        <v>213</v>
      </c>
      <c r="Z54" s="19"/>
    </row>
    <row r="55" spans="1:38">
      <c r="A55" s="830"/>
      <c r="B55" s="66"/>
      <c r="F55" s="831" t="s">
        <v>703</v>
      </c>
      <c r="G55" s="675">
        <f>IF(VERMTCH!H12=0,0,(L16+L15+L14+L13+L12+L42+L41+L40+L39)/VERMTCH!H12)</f>
        <v>0</v>
      </c>
      <c r="H55" s="27" t="s">
        <v>412</v>
      </c>
      <c r="I55" s="211"/>
      <c r="J55" s="66"/>
      <c r="K55" s="66"/>
      <c r="L55" s="66"/>
      <c r="M55" s="66"/>
      <c r="N55" s="66"/>
      <c r="O55" s="66"/>
      <c r="P55" s="66"/>
      <c r="Q55" s="66"/>
      <c r="R55" s="66"/>
      <c r="S55" s="66"/>
      <c r="U55" s="27" t="s">
        <v>383</v>
      </c>
      <c r="V55" s="346">
        <f>C33+C34+C8+C9</f>
        <v>0</v>
      </c>
      <c r="W55" s="6"/>
      <c r="X55" s="6"/>
      <c r="Y55" s="6"/>
      <c r="Z55" t="s">
        <v>237</v>
      </c>
    </row>
    <row r="56" spans="1:38">
      <c r="B56" s="66"/>
      <c r="F56" s="348" t="s">
        <v>385</v>
      </c>
      <c r="G56" s="675">
        <f>IF(VERMTCH!H12=0,0,(L21+L22+L23+L24+L25+L26+L27+L29)/VERMTCH!H12)</f>
        <v>0</v>
      </c>
      <c r="H56" s="27" t="s">
        <v>593</v>
      </c>
      <c r="U56" s="27" t="s">
        <v>249</v>
      </c>
      <c r="V56" s="346">
        <f>C37+C12</f>
        <v>0</v>
      </c>
      <c r="W56" s="34"/>
      <c r="X56" s="6"/>
      <c r="Y56" s="6"/>
    </row>
    <row r="57" spans="1:38">
      <c r="A57" s="952" t="s">
        <v>720</v>
      </c>
      <c r="B57" s="66"/>
      <c r="F57" s="348" t="s">
        <v>175</v>
      </c>
      <c r="G57" s="675">
        <f>IF(VERMTCH!H12=0,0,(SUM(L34:L43)+SUM(L8:L16))/VERMTCH!H12)</f>
        <v>0</v>
      </c>
      <c r="H57" s="27" t="s">
        <v>588</v>
      </c>
      <c r="U57" s="27" t="s">
        <v>384</v>
      </c>
      <c r="V57" s="346">
        <f>C39+C40+C41+C42+C13+C14+C15+C16</f>
        <v>0</v>
      </c>
      <c r="W57" s="34"/>
      <c r="X57" s="6"/>
      <c r="Y57" s="6"/>
      <c r="Z57" s="37"/>
    </row>
    <row r="58" spans="1:38">
      <c r="A58" s="143">
        <f ca="1">NOW()</f>
        <v>44638.398094560187</v>
      </c>
      <c r="B58" s="66"/>
      <c r="U58" s="27" t="s">
        <v>438</v>
      </c>
      <c r="V58" s="346">
        <f>C36</f>
        <v>0</v>
      </c>
      <c r="W58" s="34"/>
      <c r="X58" s="6"/>
      <c r="Y58" s="34"/>
      <c r="Z58" s="37"/>
    </row>
    <row r="59" spans="1:38">
      <c r="B59" s="66"/>
      <c r="U59" t="s">
        <v>216</v>
      </c>
      <c r="V59" s="106">
        <f>SUM(V55:V58)</f>
        <v>0</v>
      </c>
      <c r="W59" s="27">
        <f>V59-C49</f>
        <v>0</v>
      </c>
    </row>
    <row r="60" spans="1:38">
      <c r="B60" s="66"/>
      <c r="V60" s="921">
        <f>V59-C49</f>
        <v>0</v>
      </c>
    </row>
    <row r="61" spans="1:38">
      <c r="U61" s="17" t="s">
        <v>599</v>
      </c>
    </row>
    <row r="62" spans="1:38">
      <c r="U62" s="143">
        <f ca="1">NOW()</f>
        <v>44638.398094560187</v>
      </c>
    </row>
  </sheetData>
  <mergeCells count="4">
    <mergeCell ref="U1:Z1"/>
    <mergeCell ref="U2:Z2"/>
    <mergeCell ref="U3:Z3"/>
    <mergeCell ref="U4:Z4"/>
  </mergeCells>
  <phoneticPr fontId="10" type="noConversion"/>
  <printOptions headings="1"/>
  <pageMargins left="0.75" right="0.75" top="1" bottom="1" header="0.5" footer="0.5"/>
  <pageSetup paperSize="5" scale="4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IU82"/>
  <sheetViews>
    <sheetView showGridLines="0" topLeftCell="A23" workbookViewId="0">
      <selection activeCell="A35" sqref="A35"/>
    </sheetView>
  </sheetViews>
  <sheetFormatPr defaultColWidth="8.42578125" defaultRowHeight="12.75"/>
  <cols>
    <col min="1" max="1" width="52" style="27" customWidth="1"/>
    <col min="2" max="2" width="11.140625" style="27" customWidth="1"/>
    <col min="3" max="3" width="13.85546875" style="27" customWidth="1"/>
    <col min="4" max="4" width="9.28515625" style="27" customWidth="1"/>
    <col min="5" max="5" width="16.28515625" style="27" customWidth="1"/>
    <col min="6" max="6" width="11.7109375" style="27" customWidth="1"/>
    <col min="7" max="7" width="16.5703125" style="27" customWidth="1"/>
    <col min="8" max="8" width="12.140625" style="27" customWidth="1"/>
    <col min="9" max="10" width="11.5703125" style="27" customWidth="1"/>
    <col min="11" max="11" width="11" style="27" customWidth="1"/>
    <col min="12" max="12" width="17.5703125" style="27" customWidth="1"/>
    <col min="13" max="17" width="13.28515625" style="27" customWidth="1"/>
    <col min="18" max="18" width="7.5703125" style="27" customWidth="1"/>
    <col min="19" max="19" width="13.28515625" style="27" customWidth="1"/>
    <col min="20" max="20" width="9.28515625" style="27" customWidth="1"/>
    <col min="21" max="21" width="35.42578125" style="27" customWidth="1"/>
    <col min="22" max="22" width="23.140625" style="27" customWidth="1"/>
    <col min="23" max="23" width="15.85546875" style="27" customWidth="1"/>
    <col min="24" max="24" width="15.28515625" style="27" customWidth="1"/>
    <col min="25" max="26" width="12.42578125" style="27" customWidth="1"/>
    <col min="27" max="28" width="8.42578125" style="27" customWidth="1"/>
    <col min="29" max="29" width="34.85546875" style="27" customWidth="1"/>
    <col min="30" max="30" width="11" style="27" customWidth="1"/>
    <col min="31" max="31" width="11.85546875" style="27" customWidth="1"/>
    <col min="32" max="32" width="17.42578125" style="27" customWidth="1"/>
    <col min="33" max="33" width="11" style="27" customWidth="1"/>
    <col min="34" max="34" width="22.7109375" style="27" customWidth="1"/>
    <col min="35" max="35" width="53.7109375" style="27" customWidth="1"/>
    <col min="36" max="36" width="6" style="27" customWidth="1"/>
    <col min="37" max="38" width="9.140625" style="27" customWidth="1"/>
    <col min="39" max="39" width="9.7109375" style="27" customWidth="1"/>
    <col min="40" max="82" width="8.42578125" style="27" customWidth="1"/>
    <col min="83" max="16384" width="8.42578125" style="27"/>
  </cols>
  <sheetData>
    <row r="1" spans="1:255" ht="16.5" thickBot="1">
      <c r="A1" s="36" t="s">
        <v>566</v>
      </c>
      <c r="B1" s="80"/>
      <c r="C1" s="80"/>
      <c r="D1" s="342"/>
      <c r="E1" s="80"/>
      <c r="F1" s="408" t="s">
        <v>441</v>
      </c>
      <c r="G1" s="80"/>
      <c r="H1" s="80"/>
      <c r="I1" s="80"/>
      <c r="J1" s="80"/>
      <c r="K1" s="625" t="str">
        <f>SCHEDAAA!M6</f>
        <v xml:space="preserve">PSA  </v>
      </c>
      <c r="L1" s="658" t="str">
        <f>SCHEDAAA!N6</f>
        <v>0</v>
      </c>
      <c r="M1" s="708" t="str">
        <f>+SCHEDAAA!$F$1</f>
        <v>Budget Period FY 2022</v>
      </c>
      <c r="N1" s="144"/>
      <c r="O1" s="144"/>
      <c r="P1" s="144"/>
      <c r="Q1" s="144"/>
      <c r="R1" s="144"/>
      <c r="S1" s="144"/>
      <c r="T1" s="55"/>
      <c r="U1" s="971" t="s">
        <v>591</v>
      </c>
      <c r="V1" s="971"/>
      <c r="W1" s="971"/>
      <c r="X1" s="971"/>
      <c r="Y1" s="971"/>
      <c r="Z1" s="971"/>
      <c r="AA1" s="55"/>
      <c r="AB1" s="55"/>
      <c r="AC1" s="375" t="s">
        <v>427</v>
      </c>
      <c r="AD1" s="376"/>
      <c r="AE1" s="376"/>
      <c r="AF1" s="376"/>
      <c r="AG1" s="376"/>
      <c r="AH1" s="376"/>
    </row>
    <row r="2" spans="1:255" ht="21" customHeight="1" thickBot="1">
      <c r="A2" s="333" t="s">
        <v>601</v>
      </c>
      <c r="B2" s="698" t="str">
        <f>+SCHEDAAA!C2</f>
        <v xml:space="preserve"> </v>
      </c>
      <c r="C2" s="339"/>
      <c r="D2" s="339"/>
      <c r="E2" s="409" t="s">
        <v>442</v>
      </c>
      <c r="F2" s="410"/>
      <c r="G2" s="145"/>
      <c r="H2" s="145"/>
      <c r="I2" s="145"/>
      <c r="J2" s="145"/>
      <c r="K2" s="145"/>
      <c r="L2" s="79">
        <f ca="1">NOW()</f>
        <v>44638.398094560187</v>
      </c>
      <c r="M2" s="79"/>
      <c r="N2" s="79"/>
      <c r="O2" s="79"/>
      <c r="P2" s="79"/>
      <c r="Q2" s="79"/>
      <c r="R2" s="79"/>
      <c r="S2" s="79"/>
      <c r="T2" s="104"/>
      <c r="U2" s="971" t="s">
        <v>6</v>
      </c>
      <c r="V2" s="971"/>
      <c r="W2" s="971"/>
      <c r="X2" s="971"/>
      <c r="Y2" s="971"/>
      <c r="Z2" s="971"/>
      <c r="AA2" s="104"/>
      <c r="AB2" s="104"/>
      <c r="AC2" s="145" t="s">
        <v>84</v>
      </c>
      <c r="AD2" s="145"/>
      <c r="AE2" s="145"/>
      <c r="AF2" s="145"/>
      <c r="AI2" s="40"/>
      <c r="AJ2" s="40"/>
      <c r="AK2" s="40" t="s">
        <v>552</v>
      </c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  <c r="IM2" s="40"/>
      <c r="IN2" s="40"/>
      <c r="IO2" s="40"/>
      <c r="IP2" s="40"/>
      <c r="IQ2" s="40"/>
      <c r="IR2" s="40"/>
      <c r="IS2" s="40"/>
      <c r="IT2" s="40"/>
      <c r="IU2" s="40"/>
    </row>
    <row r="3" spans="1:255" ht="19.5" customHeight="1" thickBot="1">
      <c r="A3" s="340" t="s">
        <v>600</v>
      </c>
      <c r="B3" s="661">
        <f>+SCHEDAAA!C3</f>
        <v>0</v>
      </c>
      <c r="C3" s="144"/>
      <c r="D3" s="144"/>
      <c r="E3" s="411" t="s">
        <v>443</v>
      </c>
      <c r="F3" s="412"/>
      <c r="G3" s="55"/>
      <c r="H3" s="55"/>
      <c r="I3" s="55"/>
      <c r="J3" s="55"/>
      <c r="K3" s="55"/>
      <c r="L3" s="55"/>
      <c r="T3" s="55"/>
      <c r="U3" s="972" t="s">
        <v>567</v>
      </c>
      <c r="V3" s="971"/>
      <c r="W3" s="971"/>
      <c r="X3" s="971"/>
      <c r="Y3" s="971"/>
      <c r="Z3" s="971"/>
      <c r="AA3" s="55"/>
      <c r="AB3" s="55"/>
      <c r="AC3" s="55"/>
      <c r="AD3" s="55"/>
      <c r="AE3" s="55"/>
      <c r="AF3" s="55"/>
      <c r="AL3" s="27" t="s">
        <v>553</v>
      </c>
    </row>
    <row r="4" spans="1:255" ht="13.5" thickBot="1">
      <c r="A4" s="80"/>
      <c r="B4" s="157" t="s">
        <v>86</v>
      </c>
      <c r="C4" s="157" t="s">
        <v>87</v>
      </c>
      <c r="D4" s="157">
        <v>3</v>
      </c>
      <c r="E4" s="157">
        <v>4</v>
      </c>
      <c r="F4" s="157">
        <v>5</v>
      </c>
      <c r="G4" s="157">
        <v>6</v>
      </c>
      <c r="H4" s="157">
        <v>7</v>
      </c>
      <c r="I4" s="157">
        <v>8</v>
      </c>
      <c r="J4" s="157">
        <v>9</v>
      </c>
      <c r="K4" s="157">
        <v>10</v>
      </c>
      <c r="L4" s="321">
        <v>11</v>
      </c>
      <c r="M4" s="157">
        <v>12</v>
      </c>
      <c r="N4" s="158">
        <v>13</v>
      </c>
      <c r="O4" s="159">
        <v>14</v>
      </c>
      <c r="P4" s="159">
        <v>15</v>
      </c>
      <c r="Q4" s="159">
        <v>16</v>
      </c>
      <c r="R4" s="159">
        <v>17</v>
      </c>
      <c r="S4" s="55"/>
      <c r="T4" s="55"/>
      <c r="U4" s="971" t="s">
        <v>180</v>
      </c>
      <c r="V4" s="971"/>
      <c r="W4" s="971"/>
      <c r="X4" s="971"/>
      <c r="Y4" s="971"/>
      <c r="Z4" s="971"/>
      <c r="AA4" s="146"/>
      <c r="AB4" s="146"/>
      <c r="AC4" s="55"/>
      <c r="AD4" s="55"/>
      <c r="AE4" s="617" t="s">
        <v>542</v>
      </c>
      <c r="AF4" s="54" t="str">
        <f>SCHEDAAA!E1</f>
        <v>0</v>
      </c>
      <c r="AG4" s="100" t="s">
        <v>8</v>
      </c>
      <c r="AH4" s="26"/>
      <c r="AI4" s="51"/>
      <c r="AJ4" s="51"/>
      <c r="AK4" s="645"/>
      <c r="AL4" s="645"/>
      <c r="AM4" s="645" t="s">
        <v>554</v>
      </c>
      <c r="AN4" s="645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51"/>
      <c r="IH4" s="51"/>
      <c r="II4" s="51"/>
      <c r="IJ4" s="51"/>
      <c r="IK4" s="51"/>
      <c r="IL4" s="51"/>
      <c r="IM4" s="51"/>
      <c r="IN4" s="51"/>
      <c r="IO4" s="51"/>
      <c r="IP4" s="51"/>
      <c r="IQ4" s="51"/>
      <c r="IR4" s="51"/>
      <c r="IS4" s="51"/>
      <c r="IT4" s="51"/>
      <c r="IU4" s="51"/>
    </row>
    <row r="5" spans="1:255">
      <c r="A5" s="53" t="s">
        <v>225</v>
      </c>
      <c r="M5" s="160" t="s">
        <v>346</v>
      </c>
      <c r="N5" s="161" t="s">
        <v>346</v>
      </c>
      <c r="O5" s="161" t="s">
        <v>465</v>
      </c>
      <c r="P5" s="251" t="s">
        <v>450</v>
      </c>
      <c r="Q5" s="286" t="s">
        <v>452</v>
      </c>
      <c r="R5" s="252"/>
      <c r="S5" s="55"/>
      <c r="T5" s="80"/>
      <c r="U5" s="147" t="str">
        <f>+SCHEDAAA!E80</f>
        <v>#21-0-1D</v>
      </c>
      <c r="V5" s="145"/>
      <c r="W5" s="145"/>
      <c r="X5" s="145"/>
      <c r="Y5" s="145"/>
      <c r="Z5" s="55"/>
      <c r="AA5" s="146"/>
      <c r="AB5" s="146"/>
      <c r="AC5" s="55"/>
      <c r="AD5" s="55"/>
      <c r="AE5" s="55"/>
      <c r="AF5" s="55"/>
      <c r="AG5" s="100" t="s">
        <v>62</v>
      </c>
      <c r="AI5" s="51"/>
      <c r="AJ5" s="51"/>
      <c r="AK5" s="645"/>
      <c r="AL5" s="645"/>
      <c r="AM5" s="645"/>
      <c r="AN5" s="645" t="s">
        <v>555</v>
      </c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1"/>
      <c r="IU5" s="51"/>
    </row>
    <row r="6" spans="1:255">
      <c r="A6" s="146" t="s">
        <v>88</v>
      </c>
      <c r="B6" s="146" t="s">
        <v>89</v>
      </c>
      <c r="C6" s="146" t="s">
        <v>90</v>
      </c>
      <c r="D6" s="255" t="s">
        <v>348</v>
      </c>
      <c r="E6" s="146" t="s">
        <v>92</v>
      </c>
      <c r="F6" s="146" t="s">
        <v>93</v>
      </c>
      <c r="G6" s="146" t="s">
        <v>94</v>
      </c>
      <c r="H6" s="146" t="s">
        <v>95</v>
      </c>
      <c r="I6" s="146" t="s">
        <v>97</v>
      </c>
      <c r="J6" s="146" t="s">
        <v>33</v>
      </c>
      <c r="K6" s="146" t="s">
        <v>49</v>
      </c>
      <c r="L6" s="146" t="s">
        <v>226</v>
      </c>
      <c r="M6" s="162" t="s">
        <v>390</v>
      </c>
      <c r="N6" s="163" t="s">
        <v>390</v>
      </c>
      <c r="O6" s="163" t="s">
        <v>464</v>
      </c>
      <c r="P6" s="254" t="s">
        <v>451</v>
      </c>
      <c r="Q6" s="287" t="s">
        <v>453</v>
      </c>
      <c r="R6" s="254" t="s">
        <v>350</v>
      </c>
      <c r="S6" s="146"/>
      <c r="T6" s="55"/>
      <c r="V6" s="145"/>
      <c r="W6" s="55"/>
      <c r="X6" s="54"/>
      <c r="Y6" s="617" t="s">
        <v>542</v>
      </c>
      <c r="Z6" s="54" t="str">
        <f>SCHEDAAA!N6</f>
        <v>0</v>
      </c>
      <c r="AA6" s="55"/>
      <c r="AB6" s="55"/>
      <c r="AC6" s="54" t="s">
        <v>14</v>
      </c>
      <c r="AD6" s="55"/>
      <c r="AE6" s="55"/>
      <c r="AF6" s="148">
        <f>IF(X31=0,0,X35/X31)</f>
        <v>0</v>
      </c>
      <c r="AG6" s="100" t="s">
        <v>8</v>
      </c>
    </row>
    <row r="7" spans="1:255" ht="13.5" thickBot="1">
      <c r="A7" s="146"/>
      <c r="B7" s="58"/>
      <c r="C7" s="58"/>
      <c r="D7" s="291" t="s">
        <v>351</v>
      </c>
      <c r="E7" s="58" t="s">
        <v>99</v>
      </c>
      <c r="F7" s="146" t="s">
        <v>99</v>
      </c>
      <c r="G7" s="146" t="s">
        <v>99</v>
      </c>
      <c r="H7" s="290" t="s">
        <v>227</v>
      </c>
      <c r="I7" s="146" t="s">
        <v>102</v>
      </c>
      <c r="J7" s="146" t="s">
        <v>103</v>
      </c>
      <c r="K7" s="146" t="s">
        <v>103</v>
      </c>
      <c r="L7" s="146" t="s">
        <v>104</v>
      </c>
      <c r="M7" s="438" t="s">
        <v>89</v>
      </c>
      <c r="N7" s="163" t="s">
        <v>391</v>
      </c>
      <c r="O7" s="163" t="s">
        <v>347</v>
      </c>
      <c r="P7" s="254" t="s">
        <v>347</v>
      </c>
      <c r="Q7" s="287" t="s">
        <v>353</v>
      </c>
      <c r="R7" s="254" t="s">
        <v>354</v>
      </c>
      <c r="S7" s="146"/>
      <c r="T7" s="55"/>
      <c r="U7" s="54" t="s">
        <v>19</v>
      </c>
      <c r="V7" s="54"/>
      <c r="W7" s="54"/>
      <c r="X7" s="54"/>
      <c r="Y7" s="54"/>
      <c r="Z7" s="55"/>
      <c r="AA7" s="55"/>
      <c r="AB7" s="55"/>
      <c r="AC7" s="55"/>
      <c r="AD7" s="55"/>
      <c r="AE7" s="55"/>
      <c r="AF7" s="148" t="s">
        <v>62</v>
      </c>
      <c r="AG7" s="100"/>
    </row>
    <row r="8" spans="1:255" ht="15" customHeight="1">
      <c r="A8" s="4" t="s">
        <v>327</v>
      </c>
      <c r="B8" s="239"/>
      <c r="C8" s="239"/>
      <c r="D8" s="312">
        <f>IF(B8=0,0,ROUND(C8/B8,2))</f>
        <v>0</v>
      </c>
      <c r="E8" s="694"/>
      <c r="F8" s="241"/>
      <c r="G8" s="378"/>
      <c r="H8" s="262">
        <f>+C8-E8-F8-G8</f>
        <v>0</v>
      </c>
      <c r="I8" s="385"/>
      <c r="J8" s="385"/>
      <c r="K8" s="385"/>
      <c r="L8" s="262">
        <f t="shared" ref="L8:L29" si="0">H8-SUM(I8:K8)</f>
        <v>0</v>
      </c>
      <c r="M8" s="506"/>
      <c r="N8" s="507"/>
      <c r="O8" s="481">
        <f>IF(N8=0,0,ROUND(N8/M8,2))</f>
        <v>0</v>
      </c>
      <c r="P8" s="415">
        <f t="shared" ref="P8:P29" si="1">IF(AND(M8=0,D8&gt;0),D8,IF(AND(M8=0,D8=0),0,IF(AND(M8&gt;0,D8=0),ROUND(-N8/M8,2),D8-ROUND(N8/M8,2))))</f>
        <v>0</v>
      </c>
      <c r="Q8" s="313">
        <f t="shared" ref="Q8:Q29" si="2">IF(AND(D8=0,P8=0),0,IF(D8=0,-1,IF(N8=0,1,ROUND(P8/O8,2))))</f>
        <v>0</v>
      </c>
      <c r="R8" s="246"/>
      <c r="S8" s="149"/>
      <c r="T8" s="55"/>
      <c r="V8" s="397"/>
      <c r="W8" s="54"/>
      <c r="X8" s="55"/>
      <c r="Y8" s="688" t="s">
        <v>608</v>
      </c>
      <c r="Z8" s="7"/>
      <c r="AA8" s="55"/>
      <c r="AB8" s="55"/>
      <c r="AC8" s="54" t="s">
        <v>219</v>
      </c>
      <c r="AD8" s="55"/>
      <c r="AE8" s="55"/>
      <c r="AF8" s="148">
        <f>IF(X25=0,0,X33/X31)</f>
        <v>0</v>
      </c>
      <c r="AG8" s="101" t="s">
        <v>8</v>
      </c>
      <c r="AI8" s="27" t="str">
        <f t="shared" ref="AI8:AI20" si="3">+A8</f>
        <v>Health Risk Evaluation</v>
      </c>
      <c r="AK8" s="27">
        <f>+C8</f>
        <v>0</v>
      </c>
      <c r="AM8" s="27">
        <f>+AK8-AL8</f>
        <v>0</v>
      </c>
      <c r="AN8" s="90" t="str">
        <f t="shared" ref="AN8:AN32" si="4">IF(AK8=0," ",(AL8/AK8))</f>
        <v xml:space="preserve"> </v>
      </c>
    </row>
    <row r="9" spans="1:255" ht="15" customHeight="1">
      <c r="A9" s="4" t="s">
        <v>137</v>
      </c>
      <c r="B9" s="239"/>
      <c r="C9" s="239"/>
      <c r="D9" s="312">
        <f t="shared" ref="D9:D29" si="5">IF(B9=0,0,ROUND(C9/B9,2))</f>
        <v>0</v>
      </c>
      <c r="E9" s="694"/>
      <c r="F9" s="241"/>
      <c r="G9" s="378"/>
      <c r="H9" s="262">
        <f>+C9-E9-F9-G9</f>
        <v>0</v>
      </c>
      <c r="I9" s="385"/>
      <c r="J9" s="385"/>
      <c r="K9" s="385"/>
      <c r="L9" s="262">
        <f t="shared" si="0"/>
        <v>0</v>
      </c>
      <c r="M9" s="502"/>
      <c r="N9" s="503"/>
      <c r="O9" s="482">
        <f t="shared" ref="O9:O29" si="6">IF(N9=0,0,ROUND(N9/M9,2))</f>
        <v>0</v>
      </c>
      <c r="P9" s="418">
        <f t="shared" si="1"/>
        <v>0</v>
      </c>
      <c r="Q9" s="314">
        <f t="shared" si="2"/>
        <v>0</v>
      </c>
      <c r="R9" s="246"/>
      <c r="S9" s="149"/>
      <c r="T9" s="55"/>
      <c r="U9" s="54"/>
      <c r="V9" s="397"/>
      <c r="W9" s="54"/>
      <c r="X9" s="55"/>
      <c r="Y9" s="689" t="s">
        <v>617</v>
      </c>
      <c r="Z9" s="691" t="s">
        <v>619</v>
      </c>
      <c r="AA9" s="55"/>
      <c r="AB9" s="55"/>
      <c r="AC9" s="55"/>
      <c r="AD9" s="55"/>
      <c r="AE9" s="55"/>
      <c r="AF9" s="148"/>
      <c r="AG9" s="100"/>
      <c r="AI9" s="27" t="str">
        <f t="shared" si="3"/>
        <v>Screening</v>
      </c>
      <c r="AK9" s="27">
        <f t="shared" ref="AK9:AK22" si="7">+C9</f>
        <v>0</v>
      </c>
      <c r="AM9" s="27">
        <f>+AK9-AL9</f>
        <v>0</v>
      </c>
      <c r="AN9" s="90" t="str">
        <f t="shared" si="4"/>
        <v xml:space="preserve"> </v>
      </c>
    </row>
    <row r="10" spans="1:255" ht="15" customHeight="1">
      <c r="A10" s="27" t="s">
        <v>239</v>
      </c>
      <c r="B10" s="239"/>
      <c r="C10" s="239"/>
      <c r="D10" s="312">
        <f t="shared" si="5"/>
        <v>0</v>
      </c>
      <c r="E10" s="694"/>
      <c r="F10" s="241"/>
      <c r="G10" s="378"/>
      <c r="H10" s="262">
        <f t="shared" ref="H10:H29" si="8">+C10-E10-F10-G10</f>
        <v>0</v>
      </c>
      <c r="I10" s="385"/>
      <c r="J10" s="385"/>
      <c r="K10" s="385"/>
      <c r="L10" s="262">
        <f t="shared" si="0"/>
        <v>0</v>
      </c>
      <c r="M10" s="502"/>
      <c r="N10" s="503"/>
      <c r="O10" s="482">
        <f t="shared" si="6"/>
        <v>0</v>
      </c>
      <c r="P10" s="418">
        <f t="shared" si="1"/>
        <v>0</v>
      </c>
      <c r="Q10" s="314">
        <f t="shared" si="2"/>
        <v>0</v>
      </c>
      <c r="R10" s="246"/>
      <c r="S10" s="149"/>
      <c r="T10" s="55"/>
      <c r="U10" s="54" t="s">
        <v>423</v>
      </c>
      <c r="V10" s="150">
        <f>L30</f>
        <v>0</v>
      </c>
      <c r="W10" s="54"/>
      <c r="X10" s="55"/>
      <c r="Y10" s="689" t="s">
        <v>618</v>
      </c>
      <c r="Z10" s="683"/>
      <c r="AA10" s="55"/>
      <c r="AB10" s="55"/>
      <c r="AC10" s="54" t="s">
        <v>228</v>
      </c>
      <c r="AD10" s="55"/>
      <c r="AE10" s="55"/>
      <c r="AF10" s="151">
        <f>SUM(AF6:AF8)</f>
        <v>0</v>
      </c>
      <c r="AG10" s="100" t="s">
        <v>8</v>
      </c>
      <c r="AI10" s="27" t="str">
        <f t="shared" si="3"/>
        <v>Nutritional Counseling</v>
      </c>
      <c r="AK10" s="27">
        <f t="shared" si="7"/>
        <v>0</v>
      </c>
      <c r="AM10" s="27">
        <f>+AK10-AL10</f>
        <v>0</v>
      </c>
      <c r="AN10" s="90" t="str">
        <f t="shared" si="4"/>
        <v xml:space="preserve"> </v>
      </c>
    </row>
    <row r="11" spans="1:255" ht="15" customHeight="1">
      <c r="A11" s="27" t="s">
        <v>195</v>
      </c>
      <c r="B11" s="239"/>
      <c r="C11" s="239"/>
      <c r="D11" s="312">
        <f t="shared" si="5"/>
        <v>0</v>
      </c>
      <c r="E11" s="694"/>
      <c r="F11" s="241"/>
      <c r="G11" s="378"/>
      <c r="H11" s="262">
        <f t="shared" si="8"/>
        <v>0</v>
      </c>
      <c r="I11" s="385"/>
      <c r="J11" s="385"/>
      <c r="K11" s="385"/>
      <c r="L11" s="262">
        <f t="shared" si="0"/>
        <v>0</v>
      </c>
      <c r="M11" s="502"/>
      <c r="N11" s="503"/>
      <c r="O11" s="482">
        <f t="shared" si="6"/>
        <v>0</v>
      </c>
      <c r="P11" s="418">
        <f t="shared" si="1"/>
        <v>0</v>
      </c>
      <c r="Q11" s="314">
        <f t="shared" si="2"/>
        <v>0</v>
      </c>
      <c r="R11" s="246"/>
      <c r="S11" s="149"/>
      <c r="T11" s="55"/>
      <c r="U11" s="54"/>
      <c r="V11" s="54"/>
      <c r="W11" s="54"/>
      <c r="X11" s="55"/>
      <c r="Y11" s="683" t="s">
        <v>605</v>
      </c>
      <c r="Z11" s="683"/>
      <c r="AA11" s="55"/>
      <c r="AB11" s="55"/>
      <c r="AC11" s="55"/>
      <c r="AD11" s="55"/>
      <c r="AE11" s="55"/>
      <c r="AF11" s="148"/>
      <c r="AG11" s="100" t="s">
        <v>62</v>
      </c>
      <c r="AI11" s="27" t="str">
        <f t="shared" si="3"/>
        <v>Nutrition Education</v>
      </c>
      <c r="AK11" s="27">
        <f t="shared" si="7"/>
        <v>0</v>
      </c>
      <c r="AM11" s="27">
        <f>+AK11-AL11</f>
        <v>0</v>
      </c>
      <c r="AN11" s="90" t="str">
        <f t="shared" si="4"/>
        <v xml:space="preserve"> </v>
      </c>
    </row>
    <row r="12" spans="1:255" ht="15" customHeight="1">
      <c r="A12" s="27" t="s">
        <v>240</v>
      </c>
      <c r="B12" s="901"/>
      <c r="C12" s="901"/>
      <c r="D12" s="312">
        <f t="shared" si="5"/>
        <v>0</v>
      </c>
      <c r="E12" s="240"/>
      <c r="F12" s="241"/>
      <c r="G12" s="378"/>
      <c r="H12" s="262">
        <f t="shared" si="8"/>
        <v>0</v>
      </c>
      <c r="I12" s="385"/>
      <c r="J12" s="385"/>
      <c r="K12" s="385"/>
      <c r="L12" s="262">
        <f t="shared" si="0"/>
        <v>0</v>
      </c>
      <c r="M12" s="502"/>
      <c r="N12" s="503"/>
      <c r="O12" s="482">
        <f t="shared" si="6"/>
        <v>0</v>
      </c>
      <c r="P12" s="418">
        <f t="shared" si="1"/>
        <v>0</v>
      </c>
      <c r="Q12" s="314">
        <f t="shared" si="2"/>
        <v>0</v>
      </c>
      <c r="R12" s="246"/>
      <c r="S12" s="149"/>
      <c r="T12" s="55"/>
      <c r="U12" s="54" t="s">
        <v>30</v>
      </c>
      <c r="V12" s="145" t="str">
        <f>SCHEDAAA!J14</f>
        <v>From: Sept. 30, 2017  To: Sept. 30, 2021</v>
      </c>
      <c r="W12" s="54"/>
      <c r="X12" s="55"/>
      <c r="Y12" s="690" t="s">
        <v>606</v>
      </c>
      <c r="Z12" s="683"/>
      <c r="AA12" s="55"/>
      <c r="AB12" s="55"/>
      <c r="AC12" s="54" t="s">
        <v>118</v>
      </c>
      <c r="AD12" s="55"/>
      <c r="AE12" s="55"/>
      <c r="AF12" s="148">
        <f>IF(X35=0,0,X37/X35)</f>
        <v>0</v>
      </c>
      <c r="AG12" s="100" t="s">
        <v>8</v>
      </c>
      <c r="AI12" s="27" t="str">
        <f t="shared" si="3"/>
        <v>Health Promotion Programs</v>
      </c>
      <c r="AK12" s="27">
        <f t="shared" si="7"/>
        <v>0</v>
      </c>
      <c r="AM12" s="27">
        <f>+AK12-AL12</f>
        <v>0</v>
      </c>
      <c r="AN12" s="90" t="str">
        <f t="shared" si="4"/>
        <v xml:space="preserve"> </v>
      </c>
    </row>
    <row r="13" spans="1:255" ht="15" customHeight="1">
      <c r="A13" s="27" t="s">
        <v>241</v>
      </c>
      <c r="B13" s="902"/>
      <c r="C13" s="902"/>
      <c r="D13" s="312">
        <f t="shared" si="5"/>
        <v>0</v>
      </c>
      <c r="E13" s="239"/>
      <c r="F13" s="241"/>
      <c r="G13" s="378"/>
      <c r="H13" s="262">
        <f t="shared" si="8"/>
        <v>0</v>
      </c>
      <c r="I13" s="385"/>
      <c r="J13" s="385"/>
      <c r="K13" s="385"/>
      <c r="L13" s="262">
        <f t="shared" si="0"/>
        <v>0</v>
      </c>
      <c r="M13" s="502"/>
      <c r="N13" s="503"/>
      <c r="O13" s="482">
        <f t="shared" si="6"/>
        <v>0</v>
      </c>
      <c r="P13" s="418">
        <f t="shared" si="1"/>
        <v>0</v>
      </c>
      <c r="Q13" s="314">
        <f t="shared" si="2"/>
        <v>0</v>
      </c>
      <c r="R13" s="246"/>
      <c r="S13" s="149"/>
      <c r="T13" s="55"/>
      <c r="U13" s="54"/>
      <c r="V13" s="145" t="s">
        <v>8</v>
      </c>
      <c r="W13" s="54"/>
      <c r="X13" s="55"/>
      <c r="Y13" s="690" t="s">
        <v>607</v>
      </c>
      <c r="Z13" s="683"/>
      <c r="AA13" s="55"/>
      <c r="AB13" s="55"/>
      <c r="AC13" s="55"/>
      <c r="AD13" s="55"/>
      <c r="AE13" s="55"/>
      <c r="AF13" s="55"/>
      <c r="AG13" s="100" t="s">
        <v>62</v>
      </c>
      <c r="AI13" s="27" t="str">
        <f t="shared" si="3"/>
        <v>Physical Fitness and Exercise Programs</v>
      </c>
      <c r="AK13" s="27">
        <f t="shared" si="7"/>
        <v>0</v>
      </c>
      <c r="AM13" s="27">
        <f t="shared" ref="AM13:AM20" si="9">+AK13-AL13</f>
        <v>0</v>
      </c>
      <c r="AN13" s="90" t="str">
        <f t="shared" si="4"/>
        <v xml:space="preserve"> </v>
      </c>
    </row>
    <row r="14" spans="1:255" ht="15" customHeight="1">
      <c r="A14" s="27" t="s">
        <v>328</v>
      </c>
      <c r="B14" s="901"/>
      <c r="C14" s="901"/>
      <c r="D14" s="312">
        <f t="shared" si="5"/>
        <v>0</v>
      </c>
      <c r="E14" s="694"/>
      <c r="F14" s="241"/>
      <c r="G14" s="378"/>
      <c r="H14" s="262">
        <f t="shared" si="8"/>
        <v>0</v>
      </c>
      <c r="I14" s="385"/>
      <c r="J14" s="385"/>
      <c r="K14" s="385"/>
      <c r="L14" s="262">
        <f t="shared" si="0"/>
        <v>0</v>
      </c>
      <c r="M14" s="504"/>
      <c r="N14" s="505"/>
      <c r="O14" s="482">
        <f t="shared" si="6"/>
        <v>0</v>
      </c>
      <c r="P14" s="418">
        <f t="shared" si="1"/>
        <v>0</v>
      </c>
      <c r="Q14" s="314">
        <f t="shared" si="2"/>
        <v>0</v>
      </c>
      <c r="R14" s="247"/>
      <c r="S14" s="149"/>
      <c r="T14" s="55"/>
      <c r="U14" s="147" t="s">
        <v>36</v>
      </c>
      <c r="V14" s="54" t="str">
        <f>SCHEDAAA!J16</f>
        <v>From: Sept. 30, 2020  To: Sept. 30, 2021</v>
      </c>
      <c r="W14" s="54"/>
      <c r="X14" s="55"/>
      <c r="Y14" s="54"/>
      <c r="Z14" s="55"/>
      <c r="AA14" s="55"/>
      <c r="AB14" s="55"/>
      <c r="AC14" s="54"/>
      <c r="AD14" s="55"/>
      <c r="AE14" s="55"/>
      <c r="AF14" s="148"/>
      <c r="AG14" s="100" t="s">
        <v>8</v>
      </c>
      <c r="AI14" s="27" t="str">
        <f t="shared" si="3"/>
        <v>Home Injury Control Screening Services</v>
      </c>
      <c r="AK14" s="27">
        <f t="shared" si="7"/>
        <v>0</v>
      </c>
      <c r="AM14" s="27">
        <f t="shared" si="9"/>
        <v>0</v>
      </c>
      <c r="AN14" s="90" t="str">
        <f t="shared" si="4"/>
        <v xml:space="preserve"> </v>
      </c>
    </row>
    <row r="15" spans="1:255" ht="15" customHeight="1">
      <c r="A15" s="27" t="s">
        <v>329</v>
      </c>
      <c r="B15" s="901"/>
      <c r="C15" s="901"/>
      <c r="D15" s="312">
        <f t="shared" si="5"/>
        <v>0</v>
      </c>
      <c r="E15" s="694"/>
      <c r="F15" s="241"/>
      <c r="G15" s="378"/>
      <c r="H15" s="262">
        <f t="shared" si="8"/>
        <v>0</v>
      </c>
      <c r="I15" s="385"/>
      <c r="J15" s="385"/>
      <c r="K15" s="385"/>
      <c r="L15" s="262">
        <f t="shared" si="0"/>
        <v>0</v>
      </c>
      <c r="M15" s="647"/>
      <c r="N15" s="568"/>
      <c r="O15" s="482">
        <f t="shared" si="6"/>
        <v>0</v>
      </c>
      <c r="P15" s="418">
        <f t="shared" si="1"/>
        <v>0</v>
      </c>
      <c r="Q15" s="314">
        <f t="shared" si="2"/>
        <v>0</v>
      </c>
      <c r="R15" s="288"/>
      <c r="S15" s="223"/>
      <c r="T15" s="55"/>
      <c r="U15" s="54"/>
      <c r="V15" s="145" t="s">
        <v>8</v>
      </c>
      <c r="W15" s="54"/>
      <c r="X15" s="54"/>
      <c r="Y15" s="54"/>
      <c r="Z15" s="55"/>
      <c r="AA15" s="55"/>
      <c r="AB15" s="55"/>
      <c r="AC15" s="55"/>
      <c r="AD15" s="55"/>
      <c r="AE15" s="55"/>
      <c r="AF15" s="148" t="s">
        <v>62</v>
      </c>
      <c r="AI15" s="27" t="str">
        <f t="shared" si="3"/>
        <v>Home Injury Control Educational Services</v>
      </c>
      <c r="AK15" s="27">
        <f t="shared" si="7"/>
        <v>0</v>
      </c>
      <c r="AM15" s="27">
        <f t="shared" si="9"/>
        <v>0</v>
      </c>
      <c r="AN15" s="90" t="str">
        <f t="shared" si="4"/>
        <v xml:space="preserve"> </v>
      </c>
    </row>
    <row r="16" spans="1:255" ht="15" customHeight="1">
      <c r="A16" s="27" t="s">
        <v>242</v>
      </c>
      <c r="B16" s="901"/>
      <c r="C16" s="901"/>
      <c r="D16" s="312">
        <f t="shared" si="5"/>
        <v>0</v>
      </c>
      <c r="E16" s="694"/>
      <c r="F16" s="242"/>
      <c r="G16" s="396"/>
      <c r="H16" s="262">
        <f t="shared" si="8"/>
        <v>0</v>
      </c>
      <c r="I16" s="240"/>
      <c r="J16" s="240"/>
      <c r="K16" s="240"/>
      <c r="L16" s="262">
        <f t="shared" si="0"/>
        <v>0</v>
      </c>
      <c r="M16" s="504"/>
      <c r="N16" s="505"/>
      <c r="O16" s="482">
        <f t="shared" si="6"/>
        <v>0</v>
      </c>
      <c r="P16" s="418">
        <f t="shared" si="1"/>
        <v>0</v>
      </c>
      <c r="Q16" s="314">
        <f t="shared" si="2"/>
        <v>0</v>
      </c>
      <c r="R16" s="247"/>
      <c r="S16" s="4"/>
      <c r="T16" s="55"/>
      <c r="U16" s="55"/>
      <c r="V16" s="55"/>
      <c r="W16" s="55"/>
      <c r="X16" s="55"/>
      <c r="Y16" s="55"/>
      <c r="Z16" s="55"/>
      <c r="AA16" s="55"/>
      <c r="AB16" s="55"/>
      <c r="AC16" s="54" t="s">
        <v>31</v>
      </c>
      <c r="AD16" s="55"/>
      <c r="AE16" s="55"/>
      <c r="AF16" s="148">
        <f>IF(X35=0,0,X40/X35)</f>
        <v>0</v>
      </c>
      <c r="AI16" s="27" t="str">
        <f t="shared" si="3"/>
        <v>Coordination of Community Mental Health Services</v>
      </c>
      <c r="AK16" s="27">
        <f t="shared" si="7"/>
        <v>0</v>
      </c>
      <c r="AM16" s="27">
        <f t="shared" si="9"/>
        <v>0</v>
      </c>
      <c r="AN16" s="90" t="str">
        <f t="shared" si="4"/>
        <v xml:space="preserve"> </v>
      </c>
    </row>
    <row r="17" spans="1:40" ht="15" customHeight="1">
      <c r="A17" s="27" t="s">
        <v>330</v>
      </c>
      <c r="B17" s="901"/>
      <c r="C17" s="901"/>
      <c r="D17" s="312">
        <f t="shared" si="5"/>
        <v>0</v>
      </c>
      <c r="E17" s="694"/>
      <c r="F17" s="242"/>
      <c r="G17" s="396"/>
      <c r="H17" s="262">
        <f t="shared" si="8"/>
        <v>0</v>
      </c>
      <c r="I17" s="240"/>
      <c r="J17" s="240"/>
      <c r="K17" s="240"/>
      <c r="L17" s="262">
        <f t="shared" si="0"/>
        <v>0</v>
      </c>
      <c r="M17" s="504"/>
      <c r="N17" s="505"/>
      <c r="O17" s="482">
        <f t="shared" si="6"/>
        <v>0</v>
      </c>
      <c r="P17" s="418">
        <f t="shared" si="1"/>
        <v>0</v>
      </c>
      <c r="Q17" s="314">
        <f t="shared" si="2"/>
        <v>0</v>
      </c>
      <c r="R17" s="247"/>
      <c r="T17" s="55"/>
      <c r="U17" s="54" t="s">
        <v>41</v>
      </c>
      <c r="V17" s="54"/>
      <c r="W17" s="55"/>
      <c r="X17" s="54" t="s">
        <v>42</v>
      </c>
      <c r="Y17" s="54"/>
      <c r="Z17" s="55"/>
      <c r="AA17" s="55"/>
      <c r="AB17" s="55"/>
      <c r="AC17" s="55"/>
      <c r="AD17" s="55"/>
      <c r="AE17" s="55"/>
      <c r="AF17" s="148"/>
      <c r="AI17" s="27" t="str">
        <f t="shared" si="3"/>
        <v>Provision of Educational Activities for Prevention of Depression</v>
      </c>
      <c r="AK17" s="27">
        <f t="shared" si="7"/>
        <v>0</v>
      </c>
      <c r="AM17" s="27">
        <f t="shared" si="9"/>
        <v>0</v>
      </c>
      <c r="AN17" s="90" t="str">
        <f t="shared" si="4"/>
        <v xml:space="preserve"> </v>
      </c>
    </row>
    <row r="18" spans="1:40" ht="15" customHeight="1">
      <c r="A18" s="222" t="s">
        <v>379</v>
      </c>
      <c r="B18" s="903"/>
      <c r="C18" s="903"/>
      <c r="D18" s="312">
        <f t="shared" si="5"/>
        <v>0</v>
      </c>
      <c r="E18" s="695"/>
      <c r="F18" s="242"/>
      <c r="G18" s="396"/>
      <c r="H18" s="262">
        <f t="shared" si="8"/>
        <v>0</v>
      </c>
      <c r="I18" s="240"/>
      <c r="J18" s="240"/>
      <c r="K18" s="240"/>
      <c r="L18" s="262">
        <f t="shared" si="0"/>
        <v>0</v>
      </c>
      <c r="M18" s="504"/>
      <c r="N18" s="505"/>
      <c r="O18" s="482">
        <f t="shared" si="6"/>
        <v>0</v>
      </c>
      <c r="P18" s="418">
        <f t="shared" si="1"/>
        <v>0</v>
      </c>
      <c r="Q18" s="314">
        <f t="shared" si="2"/>
        <v>0</v>
      </c>
      <c r="R18" s="247"/>
      <c r="T18" s="55"/>
      <c r="U18" s="147" t="str">
        <f>SCHEDAAA!I19</f>
        <v>Agency Name</v>
      </c>
      <c r="V18" s="54"/>
      <c r="W18" s="55"/>
      <c r="X18" s="54" t="str">
        <f>SCHEDAAA!L19</f>
        <v>Agency Name</v>
      </c>
      <c r="Y18" s="54"/>
      <c r="Z18" s="55"/>
      <c r="AA18" s="55"/>
      <c r="AB18" s="55"/>
      <c r="AC18" s="54" t="s">
        <v>223</v>
      </c>
      <c r="AD18" s="55"/>
      <c r="AE18" s="55"/>
      <c r="AF18" s="151">
        <f>SUM(AF12:AF16)</f>
        <v>0</v>
      </c>
      <c r="AI18" s="27" t="str">
        <f t="shared" si="3"/>
        <v>Educ.Prog.on Availability/ Benefits/ Preventive Health Services</v>
      </c>
      <c r="AK18" s="27">
        <f t="shared" si="7"/>
        <v>0</v>
      </c>
      <c r="AM18" s="27">
        <f t="shared" si="9"/>
        <v>0</v>
      </c>
      <c r="AN18" s="90" t="str">
        <f t="shared" si="4"/>
        <v xml:space="preserve"> </v>
      </c>
    </row>
    <row r="19" spans="1:40" ht="15" customHeight="1">
      <c r="A19" s="27" t="s">
        <v>243</v>
      </c>
      <c r="B19" s="903"/>
      <c r="C19" s="903"/>
      <c r="D19" s="312">
        <f t="shared" si="5"/>
        <v>0</v>
      </c>
      <c r="E19" s="695"/>
      <c r="F19" s="242"/>
      <c r="G19" s="396"/>
      <c r="H19" s="262">
        <f t="shared" si="8"/>
        <v>0</v>
      </c>
      <c r="I19" s="240"/>
      <c r="J19" s="240"/>
      <c r="K19" s="240"/>
      <c r="L19" s="262">
        <f t="shared" si="0"/>
        <v>0</v>
      </c>
      <c r="M19" s="504"/>
      <c r="N19" s="505"/>
      <c r="O19" s="482">
        <f t="shared" si="6"/>
        <v>0</v>
      </c>
      <c r="P19" s="418">
        <f t="shared" si="1"/>
        <v>0</v>
      </c>
      <c r="Q19" s="314">
        <f t="shared" si="2"/>
        <v>0</v>
      </c>
      <c r="R19" s="247"/>
      <c r="T19" s="55"/>
      <c r="U19" s="147" t="str">
        <f>SCHEDAAA!I20</f>
        <v>Street Address</v>
      </c>
      <c r="V19" s="54"/>
      <c r="W19" s="55"/>
      <c r="X19" s="54" t="str">
        <f>SCHEDAAA!L20</f>
        <v>Street Address</v>
      </c>
      <c r="Y19" s="54"/>
      <c r="Z19" s="55"/>
      <c r="AA19" s="55"/>
      <c r="AB19" s="55"/>
      <c r="AC19" s="55"/>
      <c r="AD19" s="55"/>
      <c r="AE19" s="55"/>
      <c r="AF19" s="148"/>
      <c r="AI19" s="27" t="str">
        <f t="shared" si="3"/>
        <v>Information-Age Related Disorders</v>
      </c>
      <c r="AK19" s="27">
        <f t="shared" si="7"/>
        <v>0</v>
      </c>
      <c r="AM19" s="27">
        <f t="shared" si="9"/>
        <v>0</v>
      </c>
      <c r="AN19" s="90" t="str">
        <f t="shared" si="4"/>
        <v xml:space="preserve"> </v>
      </c>
    </row>
    <row r="20" spans="1:40" ht="15" customHeight="1">
      <c r="A20" s="27" t="s">
        <v>380</v>
      </c>
      <c r="B20" s="242"/>
      <c r="C20" s="242"/>
      <c r="D20" s="312">
        <f t="shared" si="5"/>
        <v>0</v>
      </c>
      <c r="E20" s="240"/>
      <c r="F20" s="242"/>
      <c r="G20" s="396"/>
      <c r="H20" s="262">
        <f t="shared" si="8"/>
        <v>0</v>
      </c>
      <c r="I20" s="240"/>
      <c r="J20" s="240"/>
      <c r="K20" s="240"/>
      <c r="L20" s="262">
        <f t="shared" si="0"/>
        <v>0</v>
      </c>
      <c r="M20" s="504"/>
      <c r="N20" s="505"/>
      <c r="O20" s="482">
        <f t="shared" si="6"/>
        <v>0</v>
      </c>
      <c r="P20" s="418">
        <f t="shared" si="1"/>
        <v>0</v>
      </c>
      <c r="Q20" s="314">
        <f t="shared" si="2"/>
        <v>0</v>
      </c>
      <c r="R20" s="247"/>
      <c r="T20" s="55"/>
      <c r="U20" s="147" t="str">
        <f>SCHEDAAA!I21</f>
        <v>City,  KS   Zip Code</v>
      </c>
      <c r="V20" s="54"/>
      <c r="W20" s="55"/>
      <c r="X20" s="54" t="str">
        <f>SCHEDAAA!L21</f>
        <v>City,  KS   Zip Code</v>
      </c>
      <c r="Y20" s="54"/>
      <c r="Z20" s="55"/>
      <c r="AA20" s="55"/>
      <c r="AB20" s="55"/>
      <c r="AC20" s="55" t="s">
        <v>569</v>
      </c>
      <c r="AD20" s="55"/>
      <c r="AE20" s="55"/>
      <c r="AF20" s="150">
        <f>+L22</f>
        <v>0</v>
      </c>
      <c r="AI20" s="27" t="str">
        <f t="shared" si="3"/>
        <v xml:space="preserve">Counseling Regarding Social Services &amp; follow-up Sevices </v>
      </c>
      <c r="AK20" s="27">
        <f t="shared" si="7"/>
        <v>0</v>
      </c>
      <c r="AM20" s="27">
        <f t="shared" si="9"/>
        <v>0</v>
      </c>
      <c r="AN20" s="90" t="str">
        <f t="shared" si="4"/>
        <v xml:space="preserve"> </v>
      </c>
    </row>
    <row r="21" spans="1:40" ht="15" customHeight="1" thickBot="1">
      <c r="B21" s="903"/>
      <c r="C21" s="903"/>
      <c r="D21" s="312">
        <f t="shared" si="5"/>
        <v>0</v>
      </c>
      <c r="E21" s="695"/>
      <c r="F21" s="242"/>
      <c r="G21" s="396"/>
      <c r="H21" s="262">
        <f t="shared" si="8"/>
        <v>0</v>
      </c>
      <c r="I21" s="240"/>
      <c r="J21" s="240"/>
      <c r="K21" s="240"/>
      <c r="L21" s="262">
        <f t="shared" si="0"/>
        <v>0</v>
      </c>
      <c r="M21" s="504"/>
      <c r="N21" s="505"/>
      <c r="O21" s="482">
        <f t="shared" si="6"/>
        <v>0</v>
      </c>
      <c r="P21" s="418">
        <f t="shared" si="1"/>
        <v>0</v>
      </c>
      <c r="Q21" s="314">
        <f t="shared" si="2"/>
        <v>0</v>
      </c>
      <c r="R21" s="247"/>
      <c r="T21" s="55"/>
      <c r="U21" s="147"/>
      <c r="V21" s="147"/>
      <c r="W21" s="147"/>
      <c r="X21" s="147"/>
      <c r="Y21" s="54"/>
      <c r="Z21" s="55"/>
      <c r="AA21" s="55"/>
      <c r="AB21" s="55"/>
      <c r="AC21" s="152">
        <f ca="1">NOW()</f>
        <v>44638.398094560187</v>
      </c>
      <c r="AD21" s="55"/>
      <c r="AE21" s="55"/>
      <c r="AF21" s="55"/>
      <c r="AN21" s="90" t="str">
        <f t="shared" si="4"/>
        <v xml:space="preserve"> </v>
      </c>
    </row>
    <row r="22" spans="1:40" ht="15" customHeight="1" thickBot="1">
      <c r="A22" s="27" t="s">
        <v>569</v>
      </c>
      <c r="B22" s="901"/>
      <c r="C22" s="901"/>
      <c r="D22" s="312">
        <f t="shared" si="5"/>
        <v>0</v>
      </c>
      <c r="E22" s="694"/>
      <c r="F22" s="242"/>
      <c r="G22" s="396"/>
      <c r="H22" s="262">
        <f t="shared" si="8"/>
        <v>0</v>
      </c>
      <c r="I22" s="240"/>
      <c r="J22" s="240"/>
      <c r="K22" s="240"/>
      <c r="L22" s="262">
        <f t="shared" si="0"/>
        <v>0</v>
      </c>
      <c r="M22" s="504"/>
      <c r="N22" s="505"/>
      <c r="O22" s="482">
        <f t="shared" si="6"/>
        <v>0</v>
      </c>
      <c r="P22" s="418">
        <f t="shared" si="1"/>
        <v>0</v>
      </c>
      <c r="Q22" s="314">
        <f t="shared" si="2"/>
        <v>0</v>
      </c>
      <c r="R22" s="247"/>
      <c r="T22" s="55"/>
      <c r="U22" s="54"/>
      <c r="V22" s="55"/>
      <c r="W22" s="54"/>
      <c r="X22" s="54"/>
      <c r="Y22" s="54"/>
      <c r="Z22" s="55"/>
      <c r="AA22" s="55"/>
      <c r="AB22" s="55"/>
      <c r="AC22" s="55"/>
      <c r="AD22" s="55"/>
      <c r="AE22" s="55"/>
      <c r="AF22" s="55"/>
      <c r="AI22" s="27" t="str">
        <f>+A22</f>
        <v>Medication Management Education</v>
      </c>
      <c r="AK22" s="27">
        <f t="shared" si="7"/>
        <v>0</v>
      </c>
      <c r="AL22" s="646"/>
      <c r="AM22" s="27">
        <f>+AK22-AL22</f>
        <v>0</v>
      </c>
      <c r="AN22" s="90" t="str">
        <f t="shared" si="4"/>
        <v xml:space="preserve"> </v>
      </c>
    </row>
    <row r="23" spans="1:40" ht="15" customHeight="1">
      <c r="B23" s="901"/>
      <c r="C23" s="901"/>
      <c r="D23" s="312">
        <f t="shared" si="5"/>
        <v>0</v>
      </c>
      <c r="E23" s="694"/>
      <c r="F23" s="242"/>
      <c r="G23" s="396"/>
      <c r="H23" s="262">
        <f t="shared" si="8"/>
        <v>0</v>
      </c>
      <c r="I23" s="240"/>
      <c r="J23" s="240"/>
      <c r="K23" s="240"/>
      <c r="L23" s="262">
        <f t="shared" si="0"/>
        <v>0</v>
      </c>
      <c r="M23" s="324"/>
      <c r="N23" s="432"/>
      <c r="O23" s="482">
        <f t="shared" si="6"/>
        <v>0</v>
      </c>
      <c r="P23" s="418">
        <f t="shared" si="1"/>
        <v>0</v>
      </c>
      <c r="Q23" s="314">
        <f t="shared" si="2"/>
        <v>0</v>
      </c>
      <c r="R23" s="247"/>
      <c r="T23" s="55"/>
      <c r="U23" s="145" t="s">
        <v>230</v>
      </c>
      <c r="V23" s="145"/>
      <c r="W23" s="145"/>
      <c r="X23" s="145"/>
      <c r="Y23" s="145"/>
      <c r="Z23" s="55"/>
      <c r="AA23" s="55"/>
      <c r="AB23" s="55"/>
      <c r="AC23" s="55"/>
      <c r="AD23" s="55"/>
      <c r="AE23" s="55"/>
      <c r="AF23" s="55"/>
      <c r="AN23" s="90" t="str">
        <f t="shared" si="4"/>
        <v xml:space="preserve"> </v>
      </c>
    </row>
    <row r="24" spans="1:40" ht="15" customHeight="1">
      <c r="A24" s="55"/>
      <c r="B24" s="242"/>
      <c r="C24" s="242"/>
      <c r="D24" s="312">
        <f t="shared" si="5"/>
        <v>0</v>
      </c>
      <c r="E24" s="413"/>
      <c r="F24" s="285"/>
      <c r="G24" s="555"/>
      <c r="H24" s="262">
        <f t="shared" si="8"/>
        <v>0</v>
      </c>
      <c r="I24" s="413"/>
      <c r="J24" s="413"/>
      <c r="K24" s="413"/>
      <c r="L24" s="262">
        <f t="shared" si="0"/>
        <v>0</v>
      </c>
      <c r="M24" s="434"/>
      <c r="N24" s="479"/>
      <c r="O24" s="482">
        <f t="shared" si="6"/>
        <v>0</v>
      </c>
      <c r="P24" s="418">
        <f t="shared" si="1"/>
        <v>0</v>
      </c>
      <c r="Q24" s="314">
        <f t="shared" si="2"/>
        <v>0</v>
      </c>
      <c r="R24" s="289"/>
      <c r="S24" s="55"/>
      <c r="T24" s="55"/>
      <c r="U24" s="55"/>
      <c r="V24" s="54"/>
      <c r="W24" s="54"/>
      <c r="X24" s="397"/>
      <c r="Y24" s="54"/>
      <c r="Z24" s="55"/>
      <c r="AA24" s="55"/>
      <c r="AB24" s="55"/>
      <c r="AC24" s="55"/>
      <c r="AD24" s="55"/>
      <c r="AE24" s="55"/>
      <c r="AF24" s="55"/>
      <c r="AN24" s="90" t="str">
        <f t="shared" si="4"/>
        <v xml:space="preserve"> </v>
      </c>
    </row>
    <row r="25" spans="1:40" ht="15" customHeight="1">
      <c r="A25" s="55"/>
      <c r="B25" s="242"/>
      <c r="C25" s="242"/>
      <c r="D25" s="312">
        <f t="shared" si="5"/>
        <v>0</v>
      </c>
      <c r="E25" s="413"/>
      <c r="F25" s="285"/>
      <c r="G25" s="555"/>
      <c r="H25" s="262">
        <f t="shared" si="8"/>
        <v>0</v>
      </c>
      <c r="I25" s="413"/>
      <c r="J25" s="413"/>
      <c r="K25" s="413"/>
      <c r="L25" s="262">
        <f t="shared" si="0"/>
        <v>0</v>
      </c>
      <c r="M25" s="434"/>
      <c r="N25" s="479"/>
      <c r="O25" s="482">
        <f t="shared" si="6"/>
        <v>0</v>
      </c>
      <c r="P25" s="418">
        <f t="shared" si="1"/>
        <v>0</v>
      </c>
      <c r="Q25" s="314">
        <f t="shared" si="2"/>
        <v>0</v>
      </c>
      <c r="R25" s="289"/>
      <c r="S25" s="55"/>
      <c r="T25" s="55"/>
      <c r="U25" s="54" t="s">
        <v>210</v>
      </c>
      <c r="V25" s="54"/>
      <c r="W25" s="54"/>
      <c r="X25" s="397">
        <f>C30</f>
        <v>0</v>
      </c>
      <c r="Y25" s="55"/>
      <c r="Z25" s="55"/>
      <c r="AA25" s="55"/>
      <c r="AB25" s="55"/>
      <c r="AC25" s="55"/>
      <c r="AD25" s="55"/>
      <c r="AE25" s="55"/>
      <c r="AF25" s="55"/>
      <c r="AN25" s="90" t="str">
        <f t="shared" si="4"/>
        <v xml:space="preserve"> </v>
      </c>
    </row>
    <row r="26" spans="1:40" ht="15" customHeight="1">
      <c r="A26" s="55"/>
      <c r="B26" s="285"/>
      <c r="C26" s="285"/>
      <c r="D26" s="312">
        <f t="shared" si="5"/>
        <v>0</v>
      </c>
      <c r="E26" s="413"/>
      <c r="F26" s="285"/>
      <c r="G26" s="555"/>
      <c r="H26" s="262">
        <f t="shared" si="8"/>
        <v>0</v>
      </c>
      <c r="I26" s="413"/>
      <c r="J26" s="413"/>
      <c r="K26" s="413"/>
      <c r="L26" s="262">
        <f t="shared" si="0"/>
        <v>0</v>
      </c>
      <c r="M26" s="434"/>
      <c r="N26" s="479"/>
      <c r="O26" s="482">
        <f t="shared" si="6"/>
        <v>0</v>
      </c>
      <c r="P26" s="418">
        <f t="shared" si="1"/>
        <v>0</v>
      </c>
      <c r="Q26" s="314">
        <f t="shared" si="2"/>
        <v>0</v>
      </c>
      <c r="R26" s="289"/>
      <c r="S26" s="55"/>
      <c r="T26" s="55"/>
      <c r="U26" s="147" t="s">
        <v>62</v>
      </c>
      <c r="V26" s="54"/>
      <c r="W26" s="54"/>
      <c r="X26" s="397"/>
      <c r="Y26" s="55"/>
      <c r="Z26" s="55"/>
      <c r="AA26" s="55"/>
      <c r="AB26" s="55"/>
      <c r="AC26" s="55"/>
      <c r="AD26" s="55"/>
      <c r="AE26" s="55"/>
      <c r="AF26" s="55"/>
      <c r="AN26" s="90" t="str">
        <f t="shared" si="4"/>
        <v xml:space="preserve"> </v>
      </c>
    </row>
    <row r="27" spans="1:40" ht="15" customHeight="1">
      <c r="A27" s="55"/>
      <c r="B27" s="285"/>
      <c r="C27" s="285"/>
      <c r="D27" s="312">
        <f t="shared" si="5"/>
        <v>0</v>
      </c>
      <c r="E27" s="413"/>
      <c r="F27" s="285"/>
      <c r="G27" s="555"/>
      <c r="H27" s="262">
        <f t="shared" si="8"/>
        <v>0</v>
      </c>
      <c r="I27" s="413"/>
      <c r="J27" s="413"/>
      <c r="K27" s="413"/>
      <c r="L27" s="262">
        <f t="shared" si="0"/>
        <v>0</v>
      </c>
      <c r="M27" s="434"/>
      <c r="N27" s="479"/>
      <c r="O27" s="482">
        <f t="shared" si="6"/>
        <v>0</v>
      </c>
      <c r="P27" s="418">
        <f t="shared" si="1"/>
        <v>0</v>
      </c>
      <c r="Q27" s="314">
        <f t="shared" si="2"/>
        <v>0</v>
      </c>
      <c r="R27" s="289"/>
      <c r="S27" s="55"/>
      <c r="T27" s="55"/>
      <c r="U27" s="54" t="s">
        <v>231</v>
      </c>
      <c r="V27" s="54"/>
      <c r="W27" s="54"/>
      <c r="X27" s="226">
        <f>E30</f>
        <v>0</v>
      </c>
      <c r="Y27" s="55"/>
      <c r="Z27" s="55"/>
      <c r="AA27" s="55"/>
      <c r="AB27" s="55"/>
      <c r="AC27" s="55"/>
      <c r="AD27" s="55"/>
      <c r="AE27" s="55"/>
      <c r="AF27" s="55"/>
      <c r="AN27" s="90" t="str">
        <f t="shared" si="4"/>
        <v xml:space="preserve"> </v>
      </c>
    </row>
    <row r="28" spans="1:40" ht="15" customHeight="1">
      <c r="A28" s="55"/>
      <c r="B28" s="285"/>
      <c r="C28" s="285"/>
      <c r="D28" s="312">
        <f t="shared" si="5"/>
        <v>0</v>
      </c>
      <c r="E28" s="413"/>
      <c r="F28" s="285"/>
      <c r="G28" s="555"/>
      <c r="H28" s="262">
        <f t="shared" si="8"/>
        <v>0</v>
      </c>
      <c r="I28" s="413"/>
      <c r="J28" s="413"/>
      <c r="K28" s="413"/>
      <c r="L28" s="262">
        <f t="shared" si="0"/>
        <v>0</v>
      </c>
      <c r="M28" s="434"/>
      <c r="N28" s="479"/>
      <c r="O28" s="482">
        <f t="shared" si="6"/>
        <v>0</v>
      </c>
      <c r="P28" s="418">
        <f t="shared" si="1"/>
        <v>0</v>
      </c>
      <c r="Q28" s="314">
        <f t="shared" si="2"/>
        <v>0</v>
      </c>
      <c r="R28" s="289"/>
      <c r="S28" s="55"/>
      <c r="T28" s="55"/>
      <c r="U28" s="147" t="s">
        <v>232</v>
      </c>
      <c r="V28" s="147"/>
      <c r="W28" s="147"/>
      <c r="X28" s="225">
        <f>F30</f>
        <v>0</v>
      </c>
      <c r="Y28" s="147"/>
      <c r="Z28" s="104"/>
      <c r="AA28" s="55"/>
      <c r="AB28" s="55"/>
      <c r="AC28" s="55"/>
      <c r="AD28" s="55"/>
      <c r="AE28" s="55"/>
      <c r="AF28" s="55"/>
      <c r="AN28" s="90" t="str">
        <f t="shared" si="4"/>
        <v xml:space="preserve"> </v>
      </c>
    </row>
    <row r="29" spans="1:40" ht="15" customHeight="1" thickBot="1">
      <c r="A29" s="55"/>
      <c r="B29" s="285"/>
      <c r="C29" s="285"/>
      <c r="D29" s="312">
        <f t="shared" si="5"/>
        <v>0</v>
      </c>
      <c r="E29" s="285"/>
      <c r="F29" s="285"/>
      <c r="G29" s="555"/>
      <c r="H29" s="262">
        <f t="shared" si="8"/>
        <v>0</v>
      </c>
      <c r="I29" s="413"/>
      <c r="J29" s="413"/>
      <c r="K29" s="413"/>
      <c r="L29" s="262">
        <f t="shared" si="0"/>
        <v>0</v>
      </c>
      <c r="M29" s="435"/>
      <c r="N29" s="480"/>
      <c r="O29" s="483">
        <f t="shared" si="6"/>
        <v>0</v>
      </c>
      <c r="P29" s="420">
        <f t="shared" si="1"/>
        <v>0</v>
      </c>
      <c r="Q29" s="315">
        <f t="shared" si="2"/>
        <v>0</v>
      </c>
      <c r="R29" s="289"/>
      <c r="S29" s="144"/>
      <c r="T29" s="55"/>
      <c r="U29" s="147" t="s">
        <v>233</v>
      </c>
      <c r="V29" s="147"/>
      <c r="W29" s="147"/>
      <c r="X29" s="225">
        <f>G30</f>
        <v>0</v>
      </c>
      <c r="Y29" s="147"/>
      <c r="Z29" s="104"/>
      <c r="AA29" s="55"/>
      <c r="AB29" s="55"/>
      <c r="AC29" s="55"/>
      <c r="AD29" s="55"/>
      <c r="AE29" s="55"/>
      <c r="AF29" s="55"/>
      <c r="AN29" s="90" t="str">
        <f t="shared" si="4"/>
        <v xml:space="preserve"> </v>
      </c>
    </row>
    <row r="30" spans="1:40" ht="15" customHeight="1" thickBot="1">
      <c r="A30" s="146" t="s">
        <v>229</v>
      </c>
      <c r="B30" s="283">
        <f>SUM(B8:B29)</f>
        <v>0</v>
      </c>
      <c r="C30" s="283">
        <f>SUM(C8:C29)</f>
        <v>0</v>
      </c>
      <c r="D30" s="283"/>
      <c r="E30" s="283">
        <f>SUM(E8:E29)</f>
        <v>0</v>
      </c>
      <c r="F30" s="283">
        <f t="shared" ref="F30:N30" si="10">SUM(F8:F29)</f>
        <v>0</v>
      </c>
      <c r="G30" s="283">
        <f t="shared" si="10"/>
        <v>0</v>
      </c>
      <c r="H30" s="283">
        <f t="shared" si="10"/>
        <v>0</v>
      </c>
      <c r="I30" s="414">
        <f t="shared" si="10"/>
        <v>0</v>
      </c>
      <c r="J30" s="414">
        <f t="shared" si="10"/>
        <v>0</v>
      </c>
      <c r="K30" s="414">
        <f t="shared" si="10"/>
        <v>0</v>
      </c>
      <c r="L30" s="283">
        <f t="shared" si="10"/>
        <v>0</v>
      </c>
      <c r="M30" s="692">
        <f t="shared" si="10"/>
        <v>0</v>
      </c>
      <c r="N30" s="693">
        <f t="shared" si="10"/>
        <v>0</v>
      </c>
      <c r="O30" s="264"/>
      <c r="P30" s="264"/>
      <c r="Q30" s="264"/>
      <c r="R30" s="264"/>
      <c r="S30" s="264"/>
      <c r="T30" s="55"/>
      <c r="U30" s="147"/>
      <c r="V30" s="147"/>
      <c r="W30" s="147"/>
      <c r="X30" s="225" t="s">
        <v>8</v>
      </c>
      <c r="Y30" s="147"/>
      <c r="Z30" s="104"/>
      <c r="AA30" s="55"/>
      <c r="AB30" s="55"/>
      <c r="AC30" s="55"/>
      <c r="AD30" s="55"/>
      <c r="AE30" s="55"/>
      <c r="AF30" s="55"/>
      <c r="AI30" s="27" t="str">
        <f>+A30</f>
        <v>Total III-D Services</v>
      </c>
      <c r="AK30" s="27">
        <f>+C30</f>
        <v>0</v>
      </c>
      <c r="AL30" s="27">
        <f>SUM(AL11:AL29)</f>
        <v>0</v>
      </c>
      <c r="AM30" s="27">
        <f>+AK30-AL30</f>
        <v>0</v>
      </c>
      <c r="AN30" s="90" t="str">
        <f t="shared" si="4"/>
        <v xml:space="preserve"> </v>
      </c>
    </row>
    <row r="31" spans="1:40" ht="13.5" thickTop="1">
      <c r="A31" s="146"/>
      <c r="B31" s="55"/>
      <c r="C31" s="55"/>
      <c r="D31" s="55"/>
      <c r="E31" s="55"/>
      <c r="F31" s="55"/>
      <c r="G31" s="55"/>
      <c r="H31" s="55"/>
      <c r="I31" s="65"/>
      <c r="J31" s="65"/>
      <c r="K31" s="65"/>
      <c r="L31" s="284"/>
      <c r="M31" s="55"/>
      <c r="N31" s="55"/>
      <c r="O31" s="55"/>
      <c r="P31" s="55"/>
      <c r="Q31" s="55"/>
      <c r="R31" s="55"/>
      <c r="S31" s="55"/>
      <c r="T31" s="55"/>
      <c r="U31" s="147" t="s">
        <v>234</v>
      </c>
      <c r="V31" s="147"/>
      <c r="W31" s="147"/>
      <c r="X31" s="225">
        <f>X25-SUM(X27:X29)</f>
        <v>0</v>
      </c>
      <c r="Y31" s="147"/>
      <c r="Z31" s="104"/>
      <c r="AA31" s="55"/>
      <c r="AB31" s="55"/>
      <c r="AC31" s="55"/>
      <c r="AD31" s="55"/>
      <c r="AE31" s="55"/>
      <c r="AF31" s="55"/>
      <c r="AN31" s="90" t="str">
        <f t="shared" si="4"/>
        <v xml:space="preserve"> </v>
      </c>
    </row>
    <row r="32" spans="1:40">
      <c r="B32" s="55"/>
      <c r="C32" s="55"/>
      <c r="D32" s="55"/>
      <c r="E32" s="55"/>
      <c r="F32" s="55"/>
      <c r="G32" s="55"/>
      <c r="H32" s="55" t="s">
        <v>8</v>
      </c>
      <c r="I32" s="65"/>
      <c r="J32" s="65"/>
      <c r="K32" s="65"/>
      <c r="L32" s="55" t="s">
        <v>8</v>
      </c>
      <c r="M32" s="55"/>
      <c r="N32" s="55"/>
      <c r="O32" s="55"/>
      <c r="P32" s="55"/>
      <c r="Q32" s="55"/>
      <c r="R32" s="55"/>
      <c r="S32" s="55"/>
      <c r="T32" s="55"/>
      <c r="U32" s="147" t="s">
        <v>8</v>
      </c>
      <c r="V32" s="147"/>
      <c r="W32" s="147"/>
      <c r="X32" s="225" t="s">
        <v>8</v>
      </c>
      <c r="Y32" s="147"/>
      <c r="Z32" s="104"/>
      <c r="AA32" s="55"/>
      <c r="AB32" s="55"/>
      <c r="AC32" s="55"/>
      <c r="AD32" s="55"/>
      <c r="AE32" s="55"/>
      <c r="AF32" s="55"/>
      <c r="AN32" s="90" t="str">
        <f t="shared" si="4"/>
        <v xml:space="preserve"> </v>
      </c>
    </row>
    <row r="33" spans="1:32">
      <c r="B33" s="55"/>
      <c r="C33" s="55"/>
      <c r="D33" s="55"/>
      <c r="E33" s="55"/>
      <c r="F33" s="55"/>
      <c r="G33" s="55"/>
      <c r="H33" s="55"/>
      <c r="I33" s="65"/>
      <c r="J33" s="65"/>
      <c r="K33" s="65"/>
      <c r="L33" s="55"/>
      <c r="M33" s="55"/>
      <c r="N33" s="55"/>
      <c r="O33" s="55"/>
      <c r="P33" s="55"/>
      <c r="Q33" s="55"/>
      <c r="R33" s="55"/>
      <c r="S33" s="55"/>
      <c r="T33" s="55"/>
      <c r="U33" s="147" t="s">
        <v>235</v>
      </c>
      <c r="V33" s="147"/>
      <c r="W33" s="147"/>
      <c r="X33" s="225">
        <f>I30</f>
        <v>0</v>
      </c>
      <c r="Y33" s="147"/>
      <c r="Z33" s="104"/>
      <c r="AA33" s="55"/>
      <c r="AB33" s="55"/>
      <c r="AC33" s="55"/>
      <c r="AD33" s="55"/>
      <c r="AE33" s="55"/>
      <c r="AF33" s="55"/>
    </row>
    <row r="34" spans="1:32">
      <c r="A34" s="55"/>
      <c r="B34" s="55"/>
      <c r="C34" s="55"/>
      <c r="D34" s="55"/>
      <c r="E34" s="55"/>
      <c r="F34" s="55"/>
      <c r="G34" s="55"/>
      <c r="H34" s="55"/>
      <c r="I34" s="65"/>
      <c r="J34" s="65"/>
      <c r="K34" s="65"/>
      <c r="L34" s="55"/>
      <c r="M34" s="55"/>
      <c r="N34" s="55"/>
      <c r="O34" s="55"/>
      <c r="P34" s="55"/>
      <c r="Q34" s="55"/>
      <c r="R34" s="55"/>
      <c r="S34" s="55"/>
      <c r="T34" s="55"/>
      <c r="U34" s="147" t="s">
        <v>8</v>
      </c>
      <c r="V34" s="147"/>
      <c r="W34" s="147"/>
      <c r="X34" s="225" t="s">
        <v>8</v>
      </c>
      <c r="Y34" s="147"/>
      <c r="Z34" s="104"/>
      <c r="AA34" s="55"/>
      <c r="AB34" s="55"/>
      <c r="AC34" s="55"/>
      <c r="AD34" s="55"/>
      <c r="AE34" s="55"/>
      <c r="AF34" s="55"/>
    </row>
    <row r="35" spans="1:32">
      <c r="A35" s="952" t="s">
        <v>720</v>
      </c>
      <c r="B35" s="55"/>
      <c r="C35" s="55"/>
      <c r="D35" s="55"/>
      <c r="E35" s="55"/>
      <c r="F35" s="55"/>
      <c r="G35" s="55"/>
      <c r="H35" s="55"/>
      <c r="I35" s="65"/>
      <c r="J35" s="65"/>
      <c r="K35" s="65"/>
      <c r="L35" s="55"/>
      <c r="M35" s="55"/>
      <c r="N35" s="55"/>
      <c r="O35" s="55"/>
      <c r="P35" s="55"/>
      <c r="Q35" s="55"/>
      <c r="R35" s="55"/>
      <c r="S35" s="55"/>
      <c r="T35" s="55"/>
      <c r="U35" s="147" t="s">
        <v>236</v>
      </c>
      <c r="V35" s="147"/>
      <c r="W35" s="147"/>
      <c r="X35" s="225">
        <f>X31-X33</f>
        <v>0</v>
      </c>
      <c r="Y35" s="147"/>
      <c r="Z35" s="104"/>
      <c r="AA35" s="55"/>
      <c r="AB35" s="55"/>
      <c r="AC35" s="55"/>
      <c r="AD35" s="55"/>
      <c r="AE35" s="55"/>
      <c r="AF35" s="55"/>
    </row>
    <row r="36" spans="1:32">
      <c r="A36" s="152">
        <f ca="1">NOW()</f>
        <v>44638.398094560187</v>
      </c>
      <c r="B36" s="55"/>
      <c r="C36" s="55"/>
      <c r="D36" s="55"/>
      <c r="E36" s="55"/>
      <c r="F36" s="55"/>
      <c r="G36" s="55"/>
      <c r="H36" s="55"/>
      <c r="I36" s="65"/>
      <c r="J36" s="65"/>
      <c r="K36" s="65"/>
      <c r="L36" s="55"/>
      <c r="M36" s="55"/>
      <c r="N36" s="55"/>
      <c r="O36" s="55"/>
      <c r="P36" s="55"/>
      <c r="Q36" s="55"/>
      <c r="R36" s="55"/>
      <c r="S36" s="55"/>
      <c r="T36" s="55"/>
      <c r="U36" s="147" t="s">
        <v>8</v>
      </c>
      <c r="V36" s="147"/>
      <c r="W36" s="147"/>
      <c r="X36" s="225" t="s">
        <v>8</v>
      </c>
      <c r="Y36" s="147"/>
      <c r="Z36" s="104"/>
      <c r="AA36" s="55"/>
      <c r="AB36" s="55"/>
      <c r="AC36" s="55"/>
      <c r="AD36" s="55"/>
      <c r="AE36" s="55"/>
      <c r="AF36" s="55"/>
    </row>
    <row r="37" spans="1:32">
      <c r="A37" s="55"/>
      <c r="B37" s="55"/>
      <c r="C37" s="55"/>
      <c r="D37" s="55"/>
      <c r="E37" s="55"/>
      <c r="F37" s="55"/>
      <c r="G37" s="55"/>
      <c r="H37" s="55"/>
      <c r="I37" s="65"/>
      <c r="J37" s="65"/>
      <c r="K37" s="65"/>
      <c r="L37" s="55"/>
      <c r="M37" s="55"/>
      <c r="N37" s="55"/>
      <c r="O37" s="55"/>
      <c r="P37" s="55"/>
      <c r="Q37" s="55"/>
      <c r="R37" s="55"/>
      <c r="S37" s="55"/>
      <c r="T37" s="55"/>
      <c r="U37" s="147" t="s">
        <v>375</v>
      </c>
      <c r="V37" s="147"/>
      <c r="W37" s="147"/>
      <c r="X37" s="225">
        <f>K30+J30</f>
        <v>0</v>
      </c>
      <c r="Y37" s="147"/>
      <c r="Z37" s="104"/>
      <c r="AA37" s="55"/>
      <c r="AB37" s="55"/>
      <c r="AC37" s="55"/>
      <c r="AD37" s="55"/>
      <c r="AE37" s="55"/>
      <c r="AF37" s="55"/>
    </row>
    <row r="38" spans="1:32" ht="20.25">
      <c r="A38" s="943"/>
      <c r="B38" s="944"/>
      <c r="C38" s="944"/>
      <c r="D38" s="944"/>
      <c r="E38" s="943"/>
      <c r="F38" s="944"/>
      <c r="G38" s="55"/>
      <c r="H38" s="55"/>
      <c r="I38" s="65"/>
      <c r="J38" s="65"/>
      <c r="K38" s="65"/>
      <c r="L38" s="55"/>
      <c r="M38" s="55"/>
      <c r="N38" s="55"/>
      <c r="O38" s="55"/>
      <c r="P38" s="55"/>
      <c r="Q38" s="55"/>
      <c r="R38" s="55"/>
      <c r="S38" s="55"/>
      <c r="T38" s="55"/>
      <c r="U38" s="147"/>
      <c r="V38" s="147"/>
      <c r="W38" s="147"/>
      <c r="X38" s="225"/>
      <c r="Y38" s="147"/>
      <c r="Z38" s="104"/>
      <c r="AA38" s="55"/>
      <c r="AB38" s="55"/>
      <c r="AC38" s="55"/>
      <c r="AD38" s="55"/>
      <c r="AE38" s="55"/>
      <c r="AF38" s="55"/>
    </row>
    <row r="39" spans="1:32" ht="20.25">
      <c r="A39" s="943"/>
      <c r="B39" s="944"/>
      <c r="C39" s="944"/>
      <c r="D39" s="944"/>
      <c r="E39" s="943"/>
      <c r="F39" s="944"/>
      <c r="G39" s="55"/>
      <c r="H39" s="55"/>
      <c r="I39" s="65"/>
      <c r="J39" s="65"/>
      <c r="K39" s="65"/>
      <c r="L39" s="55"/>
      <c r="M39" s="55"/>
      <c r="N39" s="55"/>
      <c r="O39" s="55"/>
      <c r="P39" s="55"/>
      <c r="Q39" s="55"/>
      <c r="R39" s="55"/>
      <c r="S39" s="55"/>
      <c r="T39" s="55"/>
      <c r="U39" s="147" t="s">
        <v>8</v>
      </c>
      <c r="V39" s="147"/>
      <c r="W39" s="147"/>
      <c r="X39" s="344" t="s">
        <v>8</v>
      </c>
      <c r="Y39" s="147"/>
      <c r="Z39" s="104"/>
      <c r="AA39" s="55"/>
      <c r="AB39" s="55"/>
      <c r="AC39" s="55"/>
      <c r="AD39" s="55"/>
      <c r="AE39" s="55"/>
      <c r="AF39" s="55"/>
    </row>
    <row r="40" spans="1:32" ht="20.25">
      <c r="A40" s="943"/>
      <c r="B40" s="944"/>
      <c r="C40" s="944"/>
      <c r="D40" s="944"/>
      <c r="E40" s="943"/>
      <c r="F40" s="944"/>
      <c r="G40" s="55"/>
      <c r="H40" s="55"/>
      <c r="I40" s="65"/>
      <c r="J40" s="65"/>
      <c r="K40" s="65"/>
      <c r="L40" s="55"/>
      <c r="M40" s="55"/>
      <c r="N40" s="55"/>
      <c r="O40" s="55"/>
      <c r="P40" s="55"/>
      <c r="Q40" s="55"/>
      <c r="R40" s="55"/>
      <c r="S40" s="55"/>
      <c r="T40" s="55"/>
      <c r="U40" s="147" t="s">
        <v>470</v>
      </c>
      <c r="V40" s="147"/>
      <c r="W40" s="147"/>
      <c r="X40" s="344">
        <f>X35-SUM(X37:X38)</f>
        <v>0</v>
      </c>
      <c r="Y40" s="147"/>
      <c r="Z40" s="104"/>
      <c r="AA40" s="55"/>
      <c r="AB40" s="55"/>
      <c r="AC40" s="55"/>
      <c r="AD40" s="55"/>
      <c r="AE40" s="55"/>
      <c r="AF40" s="55"/>
    </row>
    <row r="41" spans="1:32">
      <c r="A41" s="55"/>
      <c r="B41" s="55"/>
      <c r="C41" s="55"/>
      <c r="D41" s="55"/>
      <c r="E41" s="55"/>
      <c r="F41" s="55"/>
      <c r="G41" s="55"/>
      <c r="H41" s="55"/>
      <c r="I41" s="65"/>
      <c r="J41" s="65"/>
      <c r="K41" s="65"/>
      <c r="L41" s="55"/>
      <c r="M41" s="55"/>
      <c r="N41" s="55"/>
      <c r="O41" s="55"/>
      <c r="P41" s="55"/>
      <c r="Q41" s="55"/>
      <c r="R41" s="55"/>
      <c r="S41" s="55"/>
      <c r="T41" s="55"/>
      <c r="U41" s="147"/>
      <c r="V41" s="147"/>
      <c r="W41" s="147"/>
      <c r="X41" s="344"/>
      <c r="Y41" s="147"/>
      <c r="Z41" s="104"/>
      <c r="AA41" s="55"/>
      <c r="AB41" s="55"/>
      <c r="AC41" s="55"/>
      <c r="AD41" s="55"/>
      <c r="AE41" s="55"/>
      <c r="AF41" s="55"/>
    </row>
    <row r="42" spans="1:32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153" t="s">
        <v>212</v>
      </c>
      <c r="V42" s="153"/>
      <c r="W42" s="153"/>
      <c r="X42" s="153"/>
      <c r="Y42" s="153"/>
      <c r="Z42" s="153"/>
      <c r="AA42" s="55"/>
      <c r="AB42" s="55"/>
      <c r="AC42" s="55"/>
      <c r="AD42" s="55"/>
      <c r="AE42" s="55"/>
      <c r="AF42" s="55"/>
    </row>
    <row r="43" spans="1:32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153" t="s">
        <v>562</v>
      </c>
      <c r="V43" s="153"/>
      <c r="W43" s="702" t="str">
        <f>IIIB!Y47</f>
        <v>FY 2019</v>
      </c>
      <c r="X43" s="154">
        <f>+VERMTCH!G76</f>
        <v>0</v>
      </c>
      <c r="AA43" s="55"/>
      <c r="AB43" s="55"/>
      <c r="AC43" s="55"/>
      <c r="AD43" s="55"/>
      <c r="AE43" s="55"/>
      <c r="AF43" s="55"/>
    </row>
    <row r="44" spans="1:32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153" t="s">
        <v>563</v>
      </c>
      <c r="V44" s="153"/>
      <c r="W44" s="702" t="str">
        <f>IIIB!Y48</f>
        <v>FY 2020</v>
      </c>
      <c r="X44" s="154">
        <f>IF(VERMTCH!G79&lt;VERMTCH!G76+VERMTCH!G77,VERMTCH!G79,VERMTCH!G77)</f>
        <v>0</v>
      </c>
      <c r="Y44" s="153"/>
      <c r="Z44" s="153"/>
      <c r="AA44" s="55"/>
      <c r="AB44" s="55"/>
      <c r="AC44" s="55"/>
      <c r="AD44" s="55"/>
      <c r="AE44" s="55"/>
      <c r="AF44" s="55"/>
    </row>
    <row r="45" spans="1:32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147" t="s">
        <v>564</v>
      </c>
      <c r="V45" s="147"/>
      <c r="W45" s="702" t="str">
        <f>IIIB!Y49</f>
        <v>FY 2020</v>
      </c>
      <c r="X45" s="154">
        <f>IF(VERMTCH!G85&lt;VERMTCH!G83,VERMTCH!G85,VERMTCH!G83)</f>
        <v>0</v>
      </c>
      <c r="Y45" s="153"/>
      <c r="Z45" s="153"/>
      <c r="AA45" s="55"/>
      <c r="AB45" s="55"/>
      <c r="AC45" s="55"/>
      <c r="AD45" s="55"/>
      <c r="AE45" s="55"/>
      <c r="AF45" s="55"/>
    </row>
    <row r="46" spans="1:32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374"/>
      <c r="W46" s="702" t="str">
        <f>IIIB!Y50</f>
        <v>FY 2021</v>
      </c>
      <c r="X46" s="154">
        <f>IF(VERMTCH!G89&lt;0,0,VERMTCH!G89)</f>
        <v>0</v>
      </c>
      <c r="AA46" s="55"/>
      <c r="AB46" s="55"/>
      <c r="AC46" s="55"/>
      <c r="AD46" s="55"/>
      <c r="AE46" s="55"/>
      <c r="AF46" s="55"/>
    </row>
    <row r="47" spans="1:32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AA47" s="55"/>
      <c r="AB47" s="55"/>
      <c r="AC47" s="55"/>
      <c r="AD47" s="55"/>
      <c r="AE47" s="55"/>
      <c r="AF47" s="55"/>
    </row>
    <row r="48" spans="1:32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153"/>
      <c r="V48" s="153"/>
      <c r="W48" s="42"/>
      <c r="X48" s="154"/>
      <c r="AA48" s="55"/>
      <c r="AB48" s="55"/>
      <c r="AC48" s="55"/>
      <c r="AD48" s="55"/>
      <c r="AE48" s="55"/>
      <c r="AF48" s="55"/>
    </row>
    <row r="49" spans="1:32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t="s">
        <v>216</v>
      </c>
      <c r="V49" s="347">
        <f>+C30</f>
        <v>0</v>
      </c>
      <c r="W49" s="42"/>
      <c r="X49" s="154"/>
      <c r="Y49" s="155">
        <f>SUM(X43:X47)</f>
        <v>0</v>
      </c>
      <c r="Z49" s="147" t="s">
        <v>237</v>
      </c>
      <c r="AA49" s="55"/>
      <c r="AB49" s="55"/>
      <c r="AC49" s="55"/>
      <c r="AD49" s="55"/>
      <c r="AE49" s="55"/>
      <c r="AF49" s="55"/>
    </row>
    <row r="50" spans="1:32">
      <c r="U50" s="147"/>
      <c r="V50" s="147"/>
      <c r="W50" s="42"/>
      <c r="X50" s="154"/>
      <c r="Y50" s="153"/>
      <c r="Z50" s="153"/>
    </row>
    <row r="51" spans="1:32">
      <c r="V51" s="400" t="s">
        <v>59</v>
      </c>
      <c r="W51" s="42" t="s">
        <v>217</v>
      </c>
      <c r="X51" s="154"/>
    </row>
    <row r="52" spans="1:32">
      <c r="U52" s="153" t="s">
        <v>569</v>
      </c>
      <c r="V52" s="23">
        <f>+L22</f>
        <v>0</v>
      </c>
      <c r="W52" s="23">
        <f>+C22</f>
        <v>0</v>
      </c>
    </row>
    <row r="53" spans="1:32">
      <c r="U53" t="s">
        <v>570</v>
      </c>
      <c r="V53" s="23">
        <f>+L30-L22</f>
        <v>0</v>
      </c>
      <c r="W53" s="23">
        <f>+C30-C22</f>
        <v>0</v>
      </c>
      <c r="X53" s="26"/>
      <c r="Y53" s="26"/>
      <c r="Z53" s="40"/>
    </row>
    <row r="54" spans="1:32">
      <c r="U54" s="27" t="s">
        <v>165</v>
      </c>
      <c r="V54" s="23">
        <f>+V53+V52</f>
        <v>0</v>
      </c>
      <c r="W54" s="23">
        <f>+W53+W52</f>
        <v>0</v>
      </c>
      <c r="X54" s="26"/>
      <c r="Y54" s="26"/>
      <c r="Z54" s="40"/>
    </row>
    <row r="55" spans="1:32">
      <c r="U55"/>
      <c r="V55" s="345"/>
      <c r="W55" s="26"/>
      <c r="X55" s="26"/>
      <c r="Y55" s="26"/>
      <c r="Z55" s="40"/>
    </row>
    <row r="56" spans="1:32">
      <c r="W56" s="26"/>
      <c r="X56" s="26"/>
      <c r="Y56" s="26"/>
      <c r="Z56" s="40"/>
    </row>
    <row r="57" spans="1:32">
      <c r="U57" s="26"/>
      <c r="V57" s="26"/>
      <c r="W57" s="26"/>
      <c r="X57" s="26"/>
      <c r="Y57" s="26"/>
      <c r="Z57" s="40"/>
    </row>
    <row r="58" spans="1:32">
      <c r="U58" s="17" t="s">
        <v>598</v>
      </c>
      <c r="V58" s="26"/>
      <c r="W58" s="26"/>
      <c r="X58" s="26"/>
      <c r="Y58" s="26"/>
      <c r="Z58" s="40"/>
    </row>
    <row r="59" spans="1:32">
      <c r="U59" s="143">
        <f ca="1">NOW()</f>
        <v>44638.398094560187</v>
      </c>
      <c r="V59" s="26"/>
      <c r="W59" s="26"/>
      <c r="X59" s="26"/>
      <c r="Y59" s="26"/>
      <c r="Z59" s="40"/>
    </row>
    <row r="60" spans="1:32">
      <c r="U60" s="26"/>
      <c r="V60" s="26"/>
      <c r="W60" s="26"/>
      <c r="X60" s="26"/>
      <c r="Y60" s="26"/>
      <c r="Z60" s="40"/>
    </row>
    <row r="61" spans="1:32">
      <c r="U61" s="26"/>
      <c r="V61" s="26"/>
      <c r="W61" s="26"/>
      <c r="X61" s="26"/>
      <c r="Y61" s="26"/>
      <c r="Z61" s="40"/>
    </row>
    <row r="62" spans="1:32">
      <c r="U62" s="40"/>
      <c r="V62" s="40"/>
      <c r="W62" s="40"/>
      <c r="X62" s="40"/>
      <c r="Y62" s="40"/>
      <c r="Z62" s="40"/>
    </row>
    <row r="63" spans="1:32">
      <c r="U63" s="40"/>
      <c r="V63" s="40"/>
      <c r="W63" s="40"/>
      <c r="X63" s="40"/>
      <c r="Y63" s="40"/>
      <c r="Z63" s="40"/>
    </row>
    <row r="64" spans="1:32">
      <c r="U64" s="40"/>
      <c r="V64" s="40"/>
      <c r="W64" s="40"/>
      <c r="X64" s="40"/>
      <c r="Y64" s="40"/>
      <c r="Z64" s="40"/>
    </row>
    <row r="65" spans="21:26">
      <c r="U65" s="40"/>
      <c r="V65" s="40"/>
      <c r="W65" s="40"/>
      <c r="X65" s="40"/>
      <c r="Y65" s="40"/>
      <c r="Z65" s="40"/>
    </row>
    <row r="66" spans="21:26">
      <c r="U66" s="40"/>
      <c r="V66" s="40"/>
      <c r="W66" s="40"/>
      <c r="X66" s="40"/>
      <c r="Y66" s="40"/>
      <c r="Z66" s="40"/>
    </row>
    <row r="67" spans="21:26">
      <c r="U67" s="40"/>
      <c r="V67" s="40"/>
      <c r="W67" s="40"/>
      <c r="X67" s="40"/>
      <c r="Y67" s="40"/>
      <c r="Z67" s="40"/>
    </row>
    <row r="68" spans="21:26">
      <c r="U68" s="40"/>
      <c r="V68" s="40"/>
      <c r="W68" s="40"/>
      <c r="X68" s="40"/>
      <c r="Y68" s="40"/>
      <c r="Z68" s="40"/>
    </row>
    <row r="69" spans="21:26">
      <c r="U69" s="40"/>
      <c r="V69" s="40"/>
      <c r="W69" s="40"/>
      <c r="X69" s="40"/>
      <c r="Y69" s="40"/>
      <c r="Z69" s="40"/>
    </row>
    <row r="70" spans="21:26">
      <c r="U70" s="40"/>
      <c r="V70" s="40"/>
      <c r="W70" s="40"/>
      <c r="X70" s="40"/>
      <c r="Y70" s="40"/>
      <c r="Z70" s="40"/>
    </row>
    <row r="71" spans="21:26">
      <c r="U71" s="40"/>
      <c r="V71" s="40"/>
      <c r="W71" s="40"/>
      <c r="X71" s="40"/>
      <c r="Y71" s="40"/>
      <c r="Z71" s="40"/>
    </row>
    <row r="72" spans="21:26">
      <c r="U72" s="40"/>
      <c r="V72" s="40"/>
      <c r="W72" s="40"/>
      <c r="X72" s="40"/>
      <c r="Y72" s="40"/>
      <c r="Z72" s="40"/>
    </row>
    <row r="73" spans="21:26">
      <c r="U73" s="40"/>
      <c r="V73" s="40"/>
      <c r="W73" s="40"/>
      <c r="X73" s="40"/>
      <c r="Y73" s="40"/>
      <c r="Z73" s="40"/>
    </row>
    <row r="74" spans="21:26">
      <c r="U74" s="40"/>
      <c r="V74" s="40"/>
      <c r="W74" s="40"/>
      <c r="X74" s="40"/>
      <c r="Y74" s="40"/>
      <c r="Z74" s="40"/>
    </row>
    <row r="75" spans="21:26">
      <c r="U75" s="40"/>
      <c r="V75" s="40"/>
      <c r="W75" s="40"/>
      <c r="X75" s="40"/>
      <c r="Y75" s="40"/>
      <c r="Z75" s="40"/>
    </row>
    <row r="76" spans="21:26">
      <c r="U76" s="40"/>
      <c r="V76" s="40"/>
      <c r="W76" s="40"/>
      <c r="X76" s="40"/>
      <c r="Y76" s="40"/>
      <c r="Z76" s="40"/>
    </row>
    <row r="77" spans="21:26">
      <c r="U77" s="40"/>
      <c r="V77" s="40"/>
      <c r="W77" s="40"/>
      <c r="X77" s="40"/>
      <c r="Y77" s="40"/>
      <c r="Z77" s="40"/>
    </row>
    <row r="78" spans="21:26">
      <c r="U78" s="40"/>
      <c r="V78" s="40"/>
      <c r="W78" s="40"/>
      <c r="X78" s="40"/>
      <c r="Y78" s="40"/>
      <c r="Z78" s="40"/>
    </row>
    <row r="79" spans="21:26">
      <c r="U79" s="40"/>
      <c r="V79" s="40"/>
      <c r="W79" s="40"/>
      <c r="X79" s="40"/>
      <c r="Y79" s="40"/>
      <c r="Z79" s="40"/>
    </row>
    <row r="80" spans="21:26">
      <c r="U80" s="40"/>
      <c r="V80" s="40"/>
      <c r="W80" s="40"/>
      <c r="X80" s="40"/>
      <c r="Y80" s="40"/>
      <c r="Z80" s="40"/>
    </row>
    <row r="81" spans="21:26">
      <c r="U81" s="40"/>
      <c r="V81" s="40"/>
      <c r="W81" s="40"/>
      <c r="X81" s="40"/>
      <c r="Y81" s="40"/>
      <c r="Z81" s="40"/>
    </row>
    <row r="82" spans="21:26">
      <c r="U82" s="40"/>
      <c r="V82" s="40"/>
      <c r="W82" s="40"/>
      <c r="X82" s="40"/>
      <c r="Y82" s="40"/>
      <c r="Z82" s="40"/>
    </row>
  </sheetData>
  <mergeCells count="4">
    <mergeCell ref="U4:Z4"/>
    <mergeCell ref="U1:Z1"/>
    <mergeCell ref="U2:Z2"/>
    <mergeCell ref="U3:Z3"/>
  </mergeCells>
  <phoneticPr fontId="10" type="noConversion"/>
  <pageMargins left="0.75" right="0.75" top="1" bottom="1" header="0.5" footer="0.5"/>
  <pageSetup paperSize="5" scale="25" orientation="landscape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ID157"/>
  <sheetViews>
    <sheetView showGridLines="0" zoomScale="40" zoomScaleNormal="40" zoomScalePageLayoutView="20" workbookViewId="0">
      <pane xSplit="2" ySplit="7" topLeftCell="E72" activePane="bottomRight" state="frozen"/>
      <selection pane="topRight" activeCell="C1" sqref="C1"/>
      <selection pane="bottomLeft" activeCell="A8" sqref="A8"/>
      <selection pane="bottomRight" activeCell="B92" sqref="B92"/>
    </sheetView>
  </sheetViews>
  <sheetFormatPr defaultColWidth="0" defaultRowHeight="12.75"/>
  <cols>
    <col min="1" max="1" width="8.42578125" customWidth="1"/>
    <col min="2" max="2" width="167.28515625" style="27" bestFit="1" customWidth="1"/>
    <col min="3" max="3" width="33" style="27" bestFit="1" customWidth="1"/>
    <col min="4" max="4" width="31.42578125" style="27" bestFit="1" customWidth="1"/>
    <col min="5" max="5" width="59.140625" style="27" bestFit="1" customWidth="1"/>
    <col min="6" max="6" width="31.42578125" style="27" bestFit="1" customWidth="1"/>
    <col min="7" max="7" width="31.140625" style="27" bestFit="1" customWidth="1"/>
    <col min="8" max="8" width="63" style="27" bestFit="1" customWidth="1"/>
    <col min="9" max="9" width="27.7109375" style="27" bestFit="1" customWidth="1"/>
    <col min="10" max="10" width="83.5703125" style="27" customWidth="1"/>
    <col min="11" max="11" width="36.85546875" style="27" bestFit="1" customWidth="1"/>
    <col min="12" max="12" width="4.140625" style="27" customWidth="1"/>
    <col min="13" max="13" width="7" style="27" customWidth="1"/>
    <col min="14" max="14" width="3.7109375" style="27" customWidth="1"/>
    <col min="15" max="15" width="5" style="27" customWidth="1"/>
    <col min="16" max="16" width="2" style="27" customWidth="1"/>
    <col min="17" max="17" width="79.85546875" style="27" customWidth="1"/>
    <col min="18" max="19" width="8.42578125" style="27" customWidth="1"/>
    <col min="20" max="20" width="22.28515625" style="27" bestFit="1" customWidth="1"/>
    <col min="21" max="21" width="4.7109375" style="27" hidden="1" customWidth="1"/>
    <col min="22" max="238" width="8.42578125" style="27" customWidth="1"/>
  </cols>
  <sheetData>
    <row r="1" spans="1:238" ht="28.5" thickBot="1">
      <c r="A1" s="716"/>
      <c r="B1" s="717" t="s">
        <v>282</v>
      </c>
      <c r="C1" s="716"/>
      <c r="D1" s="716"/>
      <c r="E1" s="718"/>
      <c r="F1" s="716"/>
      <c r="G1" s="719"/>
      <c r="H1" s="720" t="str">
        <f>SCHEDAAA!F1</f>
        <v>Budget Period FY 2022</v>
      </c>
      <c r="I1" s="718"/>
      <c r="J1" s="719"/>
      <c r="K1" s="719"/>
      <c r="L1" s="719"/>
      <c r="M1" s="721"/>
      <c r="N1" s="721"/>
      <c r="O1" s="721"/>
      <c r="P1" s="721"/>
      <c r="Q1" s="973" t="s">
        <v>690</v>
      </c>
      <c r="R1" s="973"/>
      <c r="S1" s="973"/>
      <c r="T1" s="973"/>
      <c r="U1" s="721"/>
      <c r="V1" s="721"/>
      <c r="W1" s="721"/>
      <c r="X1" s="721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</row>
    <row r="2" spans="1:238" ht="28.5" thickBot="1">
      <c r="A2" s="716"/>
      <c r="B2" s="722" t="s">
        <v>689</v>
      </c>
      <c r="C2" s="723"/>
      <c r="D2" s="718"/>
      <c r="E2" s="724" t="str">
        <f>+SCHEDAAA!C2</f>
        <v xml:space="preserve"> </v>
      </c>
      <c r="F2" s="716"/>
      <c r="G2" s="716"/>
      <c r="H2" s="718"/>
      <c r="I2" s="718"/>
      <c r="J2" s="719"/>
      <c r="K2" s="719"/>
      <c r="L2" s="719"/>
      <c r="M2" s="719"/>
      <c r="N2" s="719"/>
      <c r="O2" s="719"/>
      <c r="P2" s="719"/>
      <c r="Q2" s="720" t="s">
        <v>691</v>
      </c>
      <c r="R2" s="719"/>
      <c r="S2" s="719"/>
      <c r="T2" s="719"/>
      <c r="U2" s="719"/>
      <c r="V2" s="719"/>
      <c r="W2" s="719"/>
      <c r="X2" s="719"/>
    </row>
    <row r="3" spans="1:238" ht="28.5" thickBot="1">
      <c r="A3" s="716"/>
      <c r="B3" s="725" t="s">
        <v>600</v>
      </c>
      <c r="C3" s="726"/>
      <c r="D3" s="718"/>
      <c r="E3" s="727">
        <f>+SCHEDAAA!C3</f>
        <v>0</v>
      </c>
      <c r="F3" s="719"/>
      <c r="G3" s="728" t="s">
        <v>542</v>
      </c>
      <c r="H3" s="729" t="str">
        <f>SCHEDAAA!E1</f>
        <v>0</v>
      </c>
      <c r="I3" s="718"/>
      <c r="J3" s="719"/>
      <c r="K3" s="719"/>
      <c r="L3" s="719"/>
      <c r="M3" s="730"/>
      <c r="N3" s="730"/>
      <c r="O3" s="730"/>
      <c r="P3" s="730"/>
      <c r="Q3" s="731" t="s">
        <v>158</v>
      </c>
      <c r="R3" s="732">
        <f>IIIB!E61</f>
        <v>0</v>
      </c>
      <c r="S3" s="730" t="str">
        <f>IF((AND(R3&lt;=U3,$D$18&gt;0)),"Check","OK")</f>
        <v>OK</v>
      </c>
      <c r="T3" s="731" t="s">
        <v>411</v>
      </c>
      <c r="U3" s="733">
        <v>0.09</v>
      </c>
      <c r="V3" s="719"/>
      <c r="W3" s="730"/>
      <c r="X3" s="730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</row>
    <row r="4" spans="1:238" ht="27.75">
      <c r="A4" s="716"/>
      <c r="B4" s="719"/>
      <c r="C4" s="734" t="s">
        <v>8</v>
      </c>
      <c r="D4" s="716"/>
      <c r="E4" s="716"/>
      <c r="F4" s="719"/>
      <c r="G4" s="719"/>
      <c r="H4" s="735">
        <f ca="1">NOW()</f>
        <v>44638.398094560187</v>
      </c>
      <c r="I4" s="718"/>
      <c r="J4" s="719"/>
      <c r="K4" s="719"/>
      <c r="L4" s="719"/>
      <c r="M4" s="730"/>
      <c r="N4" s="730"/>
      <c r="O4" s="730"/>
      <c r="P4" s="730"/>
      <c r="Q4" s="731" t="s">
        <v>174</v>
      </c>
      <c r="R4" s="732">
        <f>IIIB!E62</f>
        <v>0</v>
      </c>
      <c r="S4" s="730" t="str">
        <f>IF((AND(R4&lt;=U4,$D$18&gt;0)),"Check","OK")</f>
        <v>OK</v>
      </c>
      <c r="T4" s="731" t="s">
        <v>589</v>
      </c>
      <c r="U4" s="733">
        <v>0.2</v>
      </c>
      <c r="V4" s="719"/>
      <c r="W4" s="730"/>
      <c r="X4" s="730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</row>
    <row r="5" spans="1:238" ht="27.75">
      <c r="A5" s="716"/>
      <c r="B5" s="736" t="str">
        <f>SCHEDAAA!F1</f>
        <v>Budget Period FY 2022</v>
      </c>
      <c r="C5" s="737"/>
      <c r="D5" s="716"/>
      <c r="E5" s="716"/>
      <c r="F5" s="716"/>
      <c r="G5" s="716"/>
      <c r="H5" s="719"/>
      <c r="I5" s="738"/>
      <c r="J5" s="719"/>
      <c r="K5" s="719"/>
      <c r="L5" s="719"/>
      <c r="M5" s="719"/>
      <c r="N5" s="719"/>
      <c r="O5" s="719"/>
      <c r="P5" s="719"/>
      <c r="Q5" s="719" t="s">
        <v>161</v>
      </c>
      <c r="R5" s="733">
        <f>IIIB!E63</f>
        <v>0</v>
      </c>
      <c r="S5" s="730" t="str">
        <f>IF((AND(R5&lt;=U5,$D$18&gt;0)),"Check","OK")</f>
        <v>OK</v>
      </c>
      <c r="T5" s="719" t="s">
        <v>413</v>
      </c>
      <c r="U5" s="733">
        <v>0.05</v>
      </c>
      <c r="V5" s="719"/>
      <c r="W5" s="719"/>
      <c r="X5" s="719"/>
    </row>
    <row r="6" spans="1:238" ht="27.75">
      <c r="A6" s="716"/>
      <c r="B6" s="739"/>
      <c r="C6" s="739" t="s">
        <v>8</v>
      </c>
      <c r="D6" s="739" t="s">
        <v>8</v>
      </c>
      <c r="E6" s="716"/>
      <c r="F6" s="716"/>
      <c r="G6" s="716"/>
      <c r="H6" s="716"/>
      <c r="I6" s="718"/>
      <c r="J6" s="719"/>
      <c r="K6" s="719"/>
      <c r="L6" s="719"/>
      <c r="M6" s="719"/>
      <c r="N6" s="719"/>
      <c r="O6" s="719"/>
      <c r="P6" s="719"/>
      <c r="Q6" s="719" t="s">
        <v>175</v>
      </c>
      <c r="R6" s="733">
        <f>IIIB!E64</f>
        <v>0</v>
      </c>
      <c r="S6" s="730" t="str">
        <f>IF((AND(R6&lt;=U6,$D$18&gt;0)),"Check","OK")</f>
        <v>OK</v>
      </c>
      <c r="T6" s="719" t="s">
        <v>588</v>
      </c>
      <c r="U6" s="733">
        <v>0.39</v>
      </c>
      <c r="V6" s="719"/>
      <c r="W6" s="719"/>
      <c r="X6" s="719"/>
    </row>
    <row r="7" spans="1:238" ht="27">
      <c r="A7" s="716"/>
      <c r="B7" s="716"/>
      <c r="C7" s="740" t="s">
        <v>283</v>
      </c>
      <c r="D7" s="740" t="s">
        <v>73</v>
      </c>
      <c r="E7" s="740" t="s">
        <v>74</v>
      </c>
      <c r="F7" s="740" t="s">
        <v>75</v>
      </c>
      <c r="G7" s="740" t="s">
        <v>565</v>
      </c>
      <c r="H7" s="741" t="s">
        <v>377</v>
      </c>
      <c r="I7" s="740" t="s">
        <v>27</v>
      </c>
      <c r="J7" s="719"/>
      <c r="K7" s="719"/>
      <c r="L7" s="719"/>
      <c r="M7" s="719"/>
      <c r="N7" s="719"/>
      <c r="O7" s="719"/>
      <c r="P7" s="719"/>
      <c r="Q7" s="719"/>
      <c r="R7" s="719"/>
      <c r="S7" s="719"/>
      <c r="T7" s="719"/>
      <c r="U7" s="719"/>
      <c r="V7" s="719"/>
      <c r="W7" s="719"/>
      <c r="X7" s="719"/>
    </row>
    <row r="8" spans="1:238" ht="27.75">
      <c r="A8" s="742"/>
      <c r="B8" s="717" t="s">
        <v>284</v>
      </c>
      <c r="C8" s="743"/>
      <c r="D8" s="744"/>
      <c r="E8" s="744"/>
      <c r="F8" s="744"/>
      <c r="G8" s="744"/>
      <c r="H8" s="745"/>
      <c r="I8" s="743"/>
      <c r="J8" s="719"/>
      <c r="K8" s="719"/>
      <c r="L8" s="719"/>
      <c r="M8" s="719"/>
      <c r="N8" s="719"/>
      <c r="O8" s="719"/>
      <c r="P8" s="719"/>
      <c r="Q8" s="719"/>
      <c r="R8" s="719"/>
      <c r="S8" s="719"/>
      <c r="T8" s="719"/>
      <c r="U8" s="719"/>
      <c r="V8" s="719"/>
      <c r="W8" s="719"/>
      <c r="X8" s="719"/>
    </row>
    <row r="9" spans="1:238" ht="27.75">
      <c r="A9" s="746" t="s">
        <v>355</v>
      </c>
      <c r="B9" s="739" t="s">
        <v>285</v>
      </c>
      <c r="C9" s="747" t="s">
        <v>286</v>
      </c>
      <c r="D9" s="748"/>
      <c r="E9" s="749"/>
      <c r="F9" s="748"/>
      <c r="G9" s="750"/>
      <c r="H9" s="751"/>
      <c r="I9" s="752">
        <f>SUM(D9:H9)</f>
        <v>0</v>
      </c>
      <c r="J9" s="719"/>
      <c r="K9" s="719"/>
      <c r="L9" s="719"/>
      <c r="M9" s="719"/>
      <c r="N9" s="719"/>
      <c r="O9" s="719"/>
      <c r="P9" s="719"/>
      <c r="Q9" s="975"/>
      <c r="R9" s="975"/>
      <c r="S9" s="975"/>
      <c r="T9" s="975"/>
      <c r="U9" s="975"/>
      <c r="V9" s="975"/>
      <c r="W9" s="719"/>
      <c r="X9" s="719"/>
    </row>
    <row r="10" spans="1:238" ht="27.75" customHeight="1">
      <c r="A10" s="974" t="s">
        <v>362</v>
      </c>
      <c r="B10" s="739" t="s">
        <v>287</v>
      </c>
      <c r="C10" s="747"/>
      <c r="D10" s="748"/>
      <c r="E10" s="749"/>
      <c r="F10" s="748"/>
      <c r="G10" s="750"/>
      <c r="H10" s="751"/>
      <c r="I10" s="752"/>
      <c r="J10" s="719"/>
      <c r="K10" s="719"/>
      <c r="L10" s="719"/>
      <c r="M10" s="719"/>
      <c r="N10" s="719"/>
      <c r="O10" s="719"/>
      <c r="P10" s="719"/>
      <c r="Q10" s="719"/>
      <c r="R10" s="719"/>
      <c r="S10" s="719"/>
      <c r="T10" s="719"/>
      <c r="U10" s="719"/>
      <c r="V10" s="719"/>
      <c r="W10" s="719"/>
      <c r="X10" s="719"/>
    </row>
    <row r="11" spans="1:238" s="54" customFormat="1" ht="27.75" customHeight="1">
      <c r="A11" s="974"/>
      <c r="B11" s="753" t="s">
        <v>287</v>
      </c>
      <c r="C11" s="754" t="s">
        <v>286</v>
      </c>
      <c r="D11" s="755"/>
      <c r="E11" s="756"/>
      <c r="F11" s="755"/>
      <c r="G11" s="757"/>
      <c r="H11" s="755"/>
      <c r="I11" s="758">
        <f>SUM(D11:H11)</f>
        <v>0</v>
      </c>
      <c r="J11" s="759"/>
      <c r="K11" s="753"/>
      <c r="L11" s="753"/>
      <c r="M11" s="759"/>
      <c r="N11" s="759"/>
      <c r="O11" s="759"/>
      <c r="P11" s="759"/>
      <c r="Q11" s="759"/>
      <c r="R11" s="759"/>
      <c r="S11" s="759"/>
      <c r="T11" s="759"/>
      <c r="U11" s="759"/>
      <c r="V11" s="753"/>
      <c r="W11" s="759"/>
      <c r="X11" s="759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  <c r="DC11" s="55"/>
      <c r="DD11" s="55"/>
      <c r="DE11" s="55"/>
      <c r="DF11" s="55"/>
      <c r="DG11" s="55"/>
      <c r="DH11" s="55"/>
      <c r="DI11" s="55"/>
      <c r="DJ11" s="55"/>
      <c r="DK11" s="55"/>
      <c r="DL11" s="55"/>
      <c r="DM11" s="55"/>
      <c r="DN11" s="55"/>
      <c r="DO11" s="55"/>
      <c r="DP11" s="55"/>
      <c r="DQ11" s="55"/>
      <c r="DR11" s="55"/>
      <c r="DS11" s="55"/>
      <c r="DT11" s="55"/>
      <c r="DU11" s="55"/>
      <c r="DV11" s="55"/>
      <c r="DW11" s="55"/>
      <c r="DX11" s="55"/>
      <c r="DY11" s="55"/>
      <c r="DZ11" s="55"/>
      <c r="EA11" s="55"/>
      <c r="EB11" s="55"/>
      <c r="EC11" s="55"/>
      <c r="ED11" s="55"/>
      <c r="EE11" s="55"/>
      <c r="EF11" s="55"/>
      <c r="EG11" s="55"/>
      <c r="EH11" s="55"/>
      <c r="EI11" s="55"/>
      <c r="EJ11" s="55"/>
      <c r="EK11" s="55"/>
      <c r="EL11" s="55"/>
      <c r="EM11" s="55"/>
      <c r="EN11" s="55"/>
      <c r="EO11" s="55"/>
      <c r="EP11" s="55"/>
      <c r="EQ11" s="55"/>
      <c r="ER11" s="55"/>
      <c r="ES11" s="55"/>
      <c r="ET11" s="55"/>
      <c r="EU11" s="55"/>
      <c r="EV11" s="55"/>
      <c r="EW11" s="55"/>
      <c r="EX11" s="55"/>
      <c r="EY11" s="55"/>
      <c r="EZ11" s="55"/>
      <c r="FA11" s="55"/>
      <c r="FB11" s="55"/>
      <c r="FC11" s="55"/>
      <c r="FD11" s="55"/>
      <c r="FE11" s="55"/>
      <c r="FF11" s="55"/>
      <c r="FG11" s="55"/>
      <c r="FH11" s="55"/>
      <c r="FI11" s="55"/>
      <c r="FJ11" s="55"/>
      <c r="FK11" s="55"/>
      <c r="FL11" s="55"/>
      <c r="FM11" s="55"/>
      <c r="FN11" s="55"/>
      <c r="FO11" s="55"/>
      <c r="FP11" s="55"/>
      <c r="FQ11" s="55"/>
      <c r="FR11" s="55"/>
      <c r="FS11" s="55"/>
      <c r="FT11" s="55"/>
      <c r="FU11" s="55"/>
      <c r="FV11" s="55"/>
      <c r="FW11" s="55"/>
      <c r="FX11" s="55"/>
      <c r="FY11" s="55"/>
      <c r="FZ11" s="55"/>
      <c r="GA11" s="55"/>
      <c r="GB11" s="55"/>
      <c r="GC11" s="55"/>
      <c r="GD11" s="55"/>
      <c r="GE11" s="55"/>
      <c r="GF11" s="55"/>
      <c r="GG11" s="55"/>
      <c r="GH11" s="55"/>
      <c r="GI11" s="55"/>
      <c r="GJ11" s="55"/>
      <c r="GK11" s="55"/>
      <c r="GL11" s="55"/>
      <c r="GM11" s="55"/>
      <c r="GN11" s="55"/>
      <c r="GO11" s="55"/>
      <c r="GP11" s="55"/>
      <c r="GQ11" s="55"/>
      <c r="GR11" s="55"/>
      <c r="GS11" s="55"/>
      <c r="GT11" s="55"/>
      <c r="GU11" s="55"/>
      <c r="GV11" s="55"/>
      <c r="GW11" s="55"/>
      <c r="GX11" s="55"/>
      <c r="GY11" s="55"/>
      <c r="GZ11" s="55"/>
      <c r="HA11" s="55"/>
      <c r="HB11" s="55"/>
      <c r="HC11" s="55"/>
      <c r="HD11" s="55"/>
      <c r="HE11" s="55"/>
      <c r="HF11" s="55"/>
      <c r="HG11" s="55"/>
      <c r="HH11" s="55"/>
      <c r="HI11" s="55"/>
      <c r="HJ11" s="55"/>
      <c r="HK11" s="55"/>
      <c r="HL11" s="55"/>
      <c r="HM11" s="55"/>
      <c r="HN11" s="55"/>
      <c r="HO11" s="55"/>
      <c r="HP11" s="55"/>
      <c r="HQ11" s="55"/>
      <c r="HR11" s="55"/>
      <c r="HS11" s="55"/>
      <c r="HT11" s="55"/>
      <c r="HU11" s="55"/>
      <c r="HV11" s="55"/>
      <c r="HW11" s="55"/>
      <c r="HX11" s="55"/>
      <c r="HY11" s="55"/>
      <c r="HZ11" s="55"/>
      <c r="IA11" s="55"/>
      <c r="IB11" s="55"/>
      <c r="IC11" s="55"/>
      <c r="ID11" s="55"/>
    </row>
    <row r="12" spans="1:238" ht="27.75">
      <c r="A12" s="746" t="s">
        <v>363</v>
      </c>
      <c r="B12" s="753" t="s">
        <v>288</v>
      </c>
      <c r="C12" s="754" t="s">
        <v>286</v>
      </c>
      <c r="D12" s="858"/>
      <c r="E12" s="859"/>
      <c r="F12" s="858"/>
      <c r="G12" s="860"/>
      <c r="H12" s="858"/>
      <c r="I12" s="758">
        <f>SUM(D12:H12)</f>
        <v>0</v>
      </c>
      <c r="J12" s="759"/>
      <c r="K12" s="759"/>
      <c r="L12" s="759"/>
      <c r="M12" s="759"/>
      <c r="N12" s="759"/>
      <c r="O12" s="759"/>
      <c r="P12" s="759"/>
      <c r="Q12" s="759"/>
      <c r="R12" s="719"/>
      <c r="S12" s="719"/>
      <c r="T12" s="719"/>
      <c r="U12" s="719"/>
      <c r="V12" s="719"/>
      <c r="W12" s="719"/>
      <c r="X12" s="719"/>
    </row>
    <row r="13" spans="1:238" ht="27.75">
      <c r="A13" s="746" t="s">
        <v>364</v>
      </c>
      <c r="B13" s="716" t="s">
        <v>289</v>
      </c>
      <c r="C13" s="760" t="s">
        <v>286</v>
      </c>
      <c r="D13" s="761" t="s">
        <v>290</v>
      </c>
      <c r="E13" s="751"/>
      <c r="F13" s="762">
        <v>0</v>
      </c>
      <c r="G13" s="761" t="s">
        <v>290</v>
      </c>
      <c r="H13" s="761" t="s">
        <v>290</v>
      </c>
      <c r="I13" s="761">
        <f>SUM(D13:H13)</f>
        <v>0</v>
      </c>
      <c r="J13" s="719"/>
      <c r="K13" s="719"/>
      <c r="L13" s="719"/>
      <c r="M13" s="719"/>
      <c r="N13" s="719"/>
      <c r="O13" s="719"/>
      <c r="P13" s="719"/>
      <c r="Q13" s="719"/>
      <c r="R13" s="719"/>
      <c r="S13" s="719"/>
      <c r="T13" s="719"/>
      <c r="U13" s="719"/>
      <c r="V13" s="719"/>
      <c r="W13" s="719"/>
      <c r="X13" s="719"/>
    </row>
    <row r="14" spans="1:238" ht="27.75">
      <c r="A14" s="746" t="s">
        <v>365</v>
      </c>
      <c r="B14" s="716" t="s">
        <v>291</v>
      </c>
      <c r="C14" s="747" t="s">
        <v>286</v>
      </c>
      <c r="D14" s="752">
        <f>SUM(D8:D13)</f>
        <v>0</v>
      </c>
      <c r="E14" s="752">
        <f>SUM(E8:E13)</f>
        <v>0</v>
      </c>
      <c r="F14" s="752">
        <f>SUM(F8:F13)</f>
        <v>0</v>
      </c>
      <c r="G14" s="752">
        <f>SUM(G8:G13)</f>
        <v>0</v>
      </c>
      <c r="H14" s="758">
        <f>SUM(H8:H13)</f>
        <v>0</v>
      </c>
      <c r="I14" s="752">
        <f>SUM(D14:H14)</f>
        <v>0</v>
      </c>
      <c r="J14" s="719"/>
      <c r="K14" s="719"/>
      <c r="L14" s="719"/>
      <c r="M14" s="719"/>
      <c r="N14" s="719"/>
      <c r="O14" s="719"/>
      <c r="P14" s="719"/>
      <c r="Q14" s="719"/>
      <c r="R14" s="719"/>
      <c r="S14" s="719"/>
      <c r="T14" s="719"/>
      <c r="U14" s="719"/>
      <c r="V14" s="719"/>
      <c r="W14" s="719"/>
      <c r="X14" s="719"/>
    </row>
    <row r="15" spans="1:238" ht="27">
      <c r="A15" s="742"/>
      <c r="B15" s="716"/>
      <c r="C15" s="747" t="s">
        <v>62</v>
      </c>
      <c r="D15" s="752" t="s">
        <v>62</v>
      </c>
      <c r="E15" s="752" t="s">
        <v>62</v>
      </c>
      <c r="F15" s="752" t="s">
        <v>62</v>
      </c>
      <c r="G15" s="752"/>
      <c r="H15" s="758"/>
      <c r="I15" s="752" t="s">
        <v>8</v>
      </c>
      <c r="J15" s="719"/>
      <c r="K15" s="719"/>
      <c r="L15" s="719"/>
      <c r="M15" s="719"/>
      <c r="N15" s="719"/>
      <c r="O15" s="719"/>
      <c r="P15" s="719"/>
      <c r="Q15" s="719"/>
      <c r="R15" s="719"/>
      <c r="S15" s="719"/>
      <c r="T15" s="719"/>
      <c r="U15" s="719"/>
      <c r="V15" s="719"/>
      <c r="W15" s="719"/>
      <c r="X15" s="719"/>
    </row>
    <row r="16" spans="1:238" ht="27.75">
      <c r="A16" s="742"/>
      <c r="B16" s="717" t="s">
        <v>292</v>
      </c>
      <c r="C16" s="747" t="s">
        <v>62</v>
      </c>
      <c r="D16" s="752" t="s">
        <v>62</v>
      </c>
      <c r="E16" s="752" t="s">
        <v>62</v>
      </c>
      <c r="F16" s="752" t="s">
        <v>62</v>
      </c>
      <c r="G16" s="752"/>
      <c r="H16" s="758"/>
      <c r="I16" s="752" t="s">
        <v>8</v>
      </c>
      <c r="J16" s="719"/>
      <c r="K16" s="719"/>
      <c r="L16" s="719"/>
      <c r="M16" s="719"/>
      <c r="N16" s="719"/>
      <c r="O16" s="719"/>
      <c r="P16" s="719"/>
      <c r="Q16" s="720" t="s">
        <v>692</v>
      </c>
      <c r="R16" s="719"/>
      <c r="S16" s="719"/>
      <c r="T16" s="719"/>
      <c r="U16" s="719"/>
      <c r="V16" s="719"/>
      <c r="W16" s="719"/>
      <c r="X16" s="719"/>
    </row>
    <row r="17" spans="1:24" ht="54.75">
      <c r="A17" s="746" t="s">
        <v>366</v>
      </c>
      <c r="B17" s="716" t="s">
        <v>81</v>
      </c>
      <c r="C17" s="763" t="s">
        <v>323</v>
      </c>
      <c r="D17" s="764">
        <f>SCHEDAAA!J9</f>
        <v>0</v>
      </c>
      <c r="E17" s="764">
        <f>+SCHEDAAA!J10</f>
        <v>0</v>
      </c>
      <c r="F17" s="764">
        <f>SCHEDAAA!J11</f>
        <v>0</v>
      </c>
      <c r="G17" s="765"/>
      <c r="H17" s="766">
        <f>+SCHEDAAA!J12</f>
        <v>0</v>
      </c>
      <c r="I17" s="752">
        <f>SUM(D17:H17)</f>
        <v>0</v>
      </c>
      <c r="J17" s="767">
        <f>IF(C21-I17=0,0,C21-I17)</f>
        <v>0</v>
      </c>
      <c r="K17" s="719"/>
      <c r="L17" s="719"/>
      <c r="M17" s="719"/>
      <c r="N17" s="719"/>
      <c r="O17" s="719"/>
      <c r="P17" s="719"/>
      <c r="Q17" s="834" t="s">
        <v>699</v>
      </c>
      <c r="R17" s="733">
        <f>IIIE!G52</f>
        <v>0</v>
      </c>
      <c r="S17" s="730" t="str">
        <f t="shared" ref="S17:S22" si="0">IF((AND(R17&lt;=U17,$H$18&gt;0)),"Check","OK")</f>
        <v>OK</v>
      </c>
      <c r="T17" s="719" t="s">
        <v>592</v>
      </c>
      <c r="U17" s="733">
        <v>7.0000000000000007E-2</v>
      </c>
      <c r="V17" s="719"/>
      <c r="W17" s="719"/>
      <c r="X17" s="719"/>
    </row>
    <row r="18" spans="1:24" ht="27.75">
      <c r="A18" s="746" t="s">
        <v>367</v>
      </c>
      <c r="B18" s="716" t="s">
        <v>278</v>
      </c>
      <c r="C18" s="747" t="s">
        <v>286</v>
      </c>
      <c r="D18" s="852">
        <f>+IIIB!M59</f>
        <v>0</v>
      </c>
      <c r="E18" s="852">
        <f>+IIIC!S20</f>
        <v>0</v>
      </c>
      <c r="F18" s="852">
        <f>+IIIC!S40</f>
        <v>0</v>
      </c>
      <c r="G18" s="852">
        <f>+IIID!L30</f>
        <v>0</v>
      </c>
      <c r="H18" s="853">
        <f>+IIIE!L49</f>
        <v>0</v>
      </c>
      <c r="I18" s="752">
        <f>SUM(D18:H18)</f>
        <v>0</v>
      </c>
      <c r="J18" s="769" t="s">
        <v>448</v>
      </c>
      <c r="K18" s="719"/>
      <c r="L18" s="719"/>
      <c r="M18" s="719"/>
      <c r="N18" s="719"/>
      <c r="O18" s="719"/>
      <c r="P18" s="719"/>
      <c r="Q18" s="835" t="s">
        <v>698</v>
      </c>
      <c r="R18" s="733">
        <f>IIIE!G53</f>
        <v>0</v>
      </c>
      <c r="S18" s="730" t="str">
        <f t="shared" si="0"/>
        <v>OK</v>
      </c>
      <c r="T18" s="719" t="s">
        <v>592</v>
      </c>
      <c r="U18" s="733">
        <v>7.0000000000000007E-2</v>
      </c>
      <c r="V18" s="719"/>
      <c r="W18" s="719"/>
      <c r="X18" s="719"/>
    </row>
    <row r="19" spans="1:24" ht="27.75">
      <c r="A19" s="746"/>
      <c r="B19" s="770"/>
      <c r="C19" s="747"/>
      <c r="D19" s="765"/>
      <c r="E19" s="765"/>
      <c r="F19" s="765"/>
      <c r="G19" s="765"/>
      <c r="H19" s="771"/>
      <c r="I19" s="752">
        <f>SUM(D19:H19)</f>
        <v>0</v>
      </c>
      <c r="J19" s="719"/>
      <c r="K19" s="719"/>
      <c r="L19" s="719"/>
      <c r="M19" s="719"/>
      <c r="N19" s="719"/>
      <c r="O19" s="719"/>
      <c r="P19" s="719"/>
      <c r="Q19" s="719" t="s">
        <v>437</v>
      </c>
      <c r="R19" s="733">
        <f>IIIE!G54</f>
        <v>0</v>
      </c>
      <c r="S19" s="730" t="str">
        <f t="shared" si="0"/>
        <v>OK</v>
      </c>
      <c r="T19" s="719" t="s">
        <v>593</v>
      </c>
      <c r="U19" s="733">
        <v>0.05</v>
      </c>
      <c r="V19" s="719"/>
      <c r="W19" s="719"/>
      <c r="X19" s="719"/>
    </row>
    <row r="20" spans="1:24" ht="28.5" thickBot="1">
      <c r="A20" s="746" t="s">
        <v>447</v>
      </c>
      <c r="B20" s="716" t="s">
        <v>274</v>
      </c>
      <c r="C20" s="760" t="s">
        <v>286</v>
      </c>
      <c r="D20" s="761"/>
      <c r="E20" s="761" t="s">
        <v>8</v>
      </c>
      <c r="F20" s="761" t="s">
        <v>8</v>
      </c>
      <c r="G20" s="761"/>
      <c r="H20" s="761" t="s">
        <v>8</v>
      </c>
      <c r="I20" s="761">
        <f>SUM(D20:H20)</f>
        <v>0</v>
      </c>
      <c r="J20" s="719"/>
      <c r="K20" s="719"/>
      <c r="L20" s="719"/>
      <c r="M20" s="719"/>
      <c r="N20" s="719"/>
      <c r="O20" s="719"/>
      <c r="P20" s="719"/>
      <c r="Q20" s="719" t="s">
        <v>703</v>
      </c>
      <c r="R20" s="733">
        <f>IIIE!G55</f>
        <v>0</v>
      </c>
      <c r="S20" s="730" t="str">
        <f t="shared" si="0"/>
        <v>OK</v>
      </c>
      <c r="T20" s="719" t="s">
        <v>412</v>
      </c>
      <c r="U20" s="733">
        <v>0.15</v>
      </c>
      <c r="V20" s="719"/>
      <c r="W20" s="719"/>
      <c r="X20" s="719"/>
    </row>
    <row r="21" spans="1:24" ht="28.5" thickBot="1">
      <c r="A21" s="746" t="s">
        <v>572</v>
      </c>
      <c r="B21" s="716" t="s">
        <v>294</v>
      </c>
      <c r="C21" s="772"/>
      <c r="D21" s="752">
        <f>SUM(D17:D20)</f>
        <v>0</v>
      </c>
      <c r="E21" s="752">
        <f>SUM(E17:E20)</f>
        <v>0</v>
      </c>
      <c r="F21" s="752">
        <f>SUM(F17:F20)</f>
        <v>0</v>
      </c>
      <c r="G21" s="752">
        <f>SUM(G17:G20)</f>
        <v>0</v>
      </c>
      <c r="H21" s="773">
        <f>SUM(H17:H20)</f>
        <v>0</v>
      </c>
      <c r="I21" s="752">
        <f>SUM(D21:H21)</f>
        <v>0</v>
      </c>
      <c r="J21" s="719"/>
      <c r="K21" s="719"/>
      <c r="L21" s="719"/>
      <c r="M21" s="719"/>
      <c r="N21" s="719"/>
      <c r="O21" s="719"/>
      <c r="P21" s="719"/>
      <c r="Q21" s="719" t="s">
        <v>385</v>
      </c>
      <c r="R21" s="733">
        <f>IIIE!G56</f>
        <v>0</v>
      </c>
      <c r="S21" s="730" t="str">
        <f t="shared" si="0"/>
        <v>OK</v>
      </c>
      <c r="T21" s="719" t="s">
        <v>593</v>
      </c>
      <c r="U21" s="733">
        <v>0.05</v>
      </c>
      <c r="V21" s="719"/>
      <c r="W21" s="719"/>
      <c r="X21" s="719"/>
    </row>
    <row r="22" spans="1:24" ht="27.75">
      <c r="A22" s="746"/>
      <c r="B22" s="716"/>
      <c r="C22" s="743" t="s">
        <v>62</v>
      </c>
      <c r="D22" s="752" t="s">
        <v>62</v>
      </c>
      <c r="E22" s="752" t="s">
        <v>62</v>
      </c>
      <c r="F22" s="752" t="s">
        <v>62</v>
      </c>
      <c r="G22" s="752"/>
      <c r="H22" s="758"/>
      <c r="I22" s="752"/>
      <c r="J22" s="719"/>
      <c r="K22" s="719"/>
      <c r="L22" s="719"/>
      <c r="M22" s="719"/>
      <c r="N22" s="719"/>
      <c r="O22" s="719"/>
      <c r="P22" s="719"/>
      <c r="Q22" s="719" t="s">
        <v>175</v>
      </c>
      <c r="R22" s="733">
        <f>IIIE!G57</f>
        <v>0</v>
      </c>
      <c r="S22" s="730" t="str">
        <f t="shared" si="0"/>
        <v>OK</v>
      </c>
      <c r="T22" s="719" t="s">
        <v>588</v>
      </c>
      <c r="U22" s="733">
        <v>0.39</v>
      </c>
      <c r="V22" s="719"/>
      <c r="W22" s="719"/>
      <c r="X22" s="719"/>
    </row>
    <row r="23" spans="1:24" ht="27.75">
      <c r="A23" s="746"/>
      <c r="B23" s="716" t="s">
        <v>295</v>
      </c>
      <c r="C23" s="743"/>
      <c r="D23" s="752"/>
      <c r="E23" s="752"/>
      <c r="F23" s="752"/>
      <c r="G23" s="752"/>
      <c r="H23" s="758"/>
      <c r="I23" s="752"/>
      <c r="J23" s="719"/>
      <c r="K23" s="719"/>
      <c r="L23" s="719"/>
      <c r="M23" s="719"/>
      <c r="N23" s="719"/>
      <c r="O23" s="719"/>
      <c r="P23" s="719"/>
      <c r="Q23" s="719"/>
      <c r="R23" s="719"/>
      <c r="S23" s="719"/>
      <c r="T23" s="719"/>
      <c r="U23" s="719"/>
      <c r="V23" s="719"/>
      <c r="W23" s="719"/>
      <c r="X23" s="719"/>
    </row>
    <row r="24" spans="1:24" ht="27.75">
      <c r="A24" s="746" t="s">
        <v>622</v>
      </c>
      <c r="B24" s="716" t="s">
        <v>296</v>
      </c>
      <c r="C24" s="743"/>
      <c r="D24" s="752">
        <f>D14-D21</f>
        <v>0</v>
      </c>
      <c r="E24" s="752">
        <f>E14-E21</f>
        <v>0</v>
      </c>
      <c r="F24" s="752">
        <f>F14-F21</f>
        <v>0</v>
      </c>
      <c r="G24" s="752">
        <f>G14-G21</f>
        <v>0</v>
      </c>
      <c r="H24" s="774">
        <f>H14-H21</f>
        <v>0</v>
      </c>
      <c r="I24" s="752">
        <f>SUM(D24:H24)</f>
        <v>0</v>
      </c>
      <c r="J24" s="719"/>
      <c r="K24" s="719"/>
      <c r="L24" s="719"/>
      <c r="M24" s="719"/>
      <c r="N24" s="719"/>
      <c r="O24" s="719"/>
      <c r="P24" s="719"/>
      <c r="Q24" s="719"/>
      <c r="R24" s="719"/>
      <c r="S24" s="719"/>
      <c r="T24" s="719"/>
      <c r="U24" s="719"/>
      <c r="V24" s="719"/>
      <c r="W24" s="719"/>
      <c r="X24" s="719"/>
    </row>
    <row r="25" spans="1:24" ht="27.75">
      <c r="A25" s="746"/>
      <c r="B25" s="716" t="s">
        <v>297</v>
      </c>
      <c r="C25" s="743"/>
      <c r="D25" s="752"/>
      <c r="E25" s="752"/>
      <c r="F25" s="752"/>
      <c r="G25" s="752"/>
      <c r="H25" s="758"/>
      <c r="I25" s="752"/>
      <c r="J25" s="719"/>
      <c r="K25" s="719"/>
      <c r="L25" s="719"/>
      <c r="M25" s="719"/>
      <c r="N25" s="719"/>
      <c r="O25" s="719"/>
      <c r="P25" s="719"/>
      <c r="Q25" s="975"/>
      <c r="R25" s="975"/>
      <c r="S25" s="975"/>
      <c r="T25" s="975"/>
      <c r="U25" s="975"/>
      <c r="V25" s="975"/>
      <c r="W25" s="719"/>
      <c r="X25" s="719"/>
    </row>
    <row r="26" spans="1:24" ht="27.75">
      <c r="A26" s="746"/>
      <c r="B26" s="716" t="s">
        <v>320</v>
      </c>
      <c r="C26" s="743"/>
      <c r="D26" s="752"/>
      <c r="E26" s="752"/>
      <c r="F26" s="752"/>
      <c r="G26" s="752"/>
      <c r="H26" s="758"/>
      <c r="I26" s="752"/>
      <c r="J26" s="719"/>
      <c r="K26" s="719"/>
      <c r="L26" s="719"/>
      <c r="M26" s="719"/>
      <c r="N26" s="719"/>
      <c r="O26" s="719"/>
      <c r="P26" s="719"/>
      <c r="Q26" s="719"/>
      <c r="R26" s="719"/>
      <c r="S26" s="719"/>
      <c r="T26" s="719"/>
      <c r="U26" s="719"/>
      <c r="V26" s="719"/>
      <c r="W26" s="719"/>
      <c r="X26" s="719"/>
    </row>
    <row r="27" spans="1:24" ht="27.75">
      <c r="A27" s="746"/>
      <c r="B27" s="716"/>
      <c r="C27" s="743"/>
      <c r="D27" s="752"/>
      <c r="E27" s="752"/>
      <c r="F27" s="752"/>
      <c r="G27" s="752"/>
      <c r="H27" s="758"/>
      <c r="I27" s="752"/>
      <c r="J27" s="719"/>
      <c r="K27" s="719"/>
      <c r="L27" s="719"/>
      <c r="M27" s="719"/>
      <c r="N27" s="719"/>
      <c r="O27" s="719"/>
      <c r="P27" s="719"/>
      <c r="Q27" s="719"/>
      <c r="R27" s="719"/>
      <c r="S27" s="719"/>
      <c r="T27" s="719"/>
      <c r="U27" s="719"/>
      <c r="V27" s="719"/>
      <c r="W27" s="719"/>
      <c r="X27" s="719"/>
    </row>
    <row r="28" spans="1:24" ht="27.75">
      <c r="A28" s="746"/>
      <c r="B28" s="717" t="s">
        <v>481</v>
      </c>
      <c r="C28" s="743"/>
      <c r="D28" s="752"/>
      <c r="E28" s="752"/>
      <c r="F28" s="752"/>
      <c r="G28" s="752"/>
      <c r="H28" s="758"/>
      <c r="I28" s="752"/>
      <c r="J28" s="719"/>
      <c r="K28" s="719"/>
      <c r="L28" s="719"/>
      <c r="M28" s="719"/>
      <c r="N28" s="719"/>
      <c r="O28" s="719"/>
      <c r="P28" s="719"/>
      <c r="Q28" s="719"/>
      <c r="R28" s="719"/>
      <c r="S28" s="719"/>
      <c r="T28" s="719"/>
      <c r="U28" s="719"/>
      <c r="V28" s="719"/>
      <c r="W28" s="719"/>
      <c r="X28" s="719"/>
    </row>
    <row r="29" spans="1:24" ht="27.75">
      <c r="A29" s="746" t="s">
        <v>623</v>
      </c>
      <c r="B29" s="716" t="s">
        <v>477</v>
      </c>
      <c r="C29" s="743"/>
      <c r="D29" s="775" t="s">
        <v>286</v>
      </c>
      <c r="E29" s="775" t="s">
        <v>286</v>
      </c>
      <c r="F29" s="775" t="s">
        <v>286</v>
      </c>
      <c r="G29" s="775" t="s">
        <v>286</v>
      </c>
      <c r="H29" s="775" t="s">
        <v>286</v>
      </c>
      <c r="I29" s="776">
        <v>0</v>
      </c>
      <c r="J29" s="719" t="s">
        <v>495</v>
      </c>
      <c r="K29" s="719"/>
      <c r="L29" s="719"/>
      <c r="M29" s="719"/>
      <c r="N29" s="719"/>
      <c r="O29" s="719"/>
      <c r="P29" s="719"/>
      <c r="Q29" s="719"/>
      <c r="R29" s="719"/>
      <c r="S29" s="719"/>
      <c r="T29" s="719"/>
      <c r="U29" s="719"/>
      <c r="V29" s="719"/>
      <c r="W29" s="719"/>
      <c r="X29" s="719"/>
    </row>
    <row r="30" spans="1:24" ht="27.75">
      <c r="A30" s="746" t="s">
        <v>624</v>
      </c>
      <c r="B30" s="716" t="s">
        <v>478</v>
      </c>
      <c r="C30" s="743"/>
      <c r="D30" s="775" t="s">
        <v>286</v>
      </c>
      <c r="E30" s="775" t="s">
        <v>286</v>
      </c>
      <c r="F30" s="775" t="s">
        <v>286</v>
      </c>
      <c r="G30" s="775" t="s">
        <v>286</v>
      </c>
      <c r="H30" s="775" t="s">
        <v>286</v>
      </c>
      <c r="I30" s="776">
        <v>0</v>
      </c>
      <c r="J30" s="719" t="s">
        <v>499</v>
      </c>
      <c r="K30" s="719"/>
      <c r="L30" s="719"/>
      <c r="M30" s="719"/>
      <c r="N30" s="719"/>
      <c r="O30" s="719"/>
      <c r="P30" s="719"/>
      <c r="Q30" s="719"/>
      <c r="R30" s="719"/>
      <c r="S30" s="719"/>
      <c r="T30" s="719"/>
      <c r="U30" s="719"/>
      <c r="V30" s="719"/>
      <c r="W30" s="719"/>
      <c r="X30" s="719"/>
    </row>
    <row r="31" spans="1:24" ht="27.75">
      <c r="A31" s="746" t="s">
        <v>625</v>
      </c>
      <c r="B31" s="716" t="s">
        <v>494</v>
      </c>
      <c r="C31" s="743"/>
      <c r="D31" s="777"/>
      <c r="E31" s="777"/>
      <c r="F31" s="777"/>
      <c r="G31" s="777"/>
      <c r="H31" s="777"/>
      <c r="I31" s="776">
        <v>0</v>
      </c>
      <c r="J31" s="719" t="s">
        <v>496</v>
      </c>
      <c r="K31" s="719"/>
      <c r="L31" s="719"/>
      <c r="M31" s="719"/>
      <c r="N31" s="719"/>
      <c r="O31" s="719"/>
      <c r="P31" s="719"/>
      <c r="Q31" s="719"/>
      <c r="R31" s="719"/>
      <c r="S31" s="719"/>
      <c r="T31" s="719"/>
      <c r="U31" s="719"/>
      <c r="V31" s="719"/>
      <c r="W31" s="719"/>
      <c r="X31" s="719"/>
    </row>
    <row r="32" spans="1:24" ht="27.75">
      <c r="A32" s="746"/>
      <c r="B32" s="778" t="s">
        <v>479</v>
      </c>
      <c r="C32" s="743"/>
      <c r="D32" s="777"/>
      <c r="E32" s="777"/>
      <c r="F32" s="777"/>
      <c r="G32" s="777"/>
      <c r="H32" s="777"/>
      <c r="I32" s="779">
        <f>+I29+I30+I31</f>
        <v>0</v>
      </c>
      <c r="J32" s="780" t="s">
        <v>479</v>
      </c>
      <c r="K32" s="780"/>
      <c r="L32" s="719"/>
      <c r="M32" s="719"/>
      <c r="N32" s="719"/>
      <c r="O32" s="719"/>
      <c r="P32" s="719"/>
      <c r="Q32" s="719"/>
      <c r="R32" s="719"/>
      <c r="S32" s="719"/>
      <c r="T32" s="719"/>
      <c r="U32" s="719"/>
      <c r="V32" s="719"/>
      <c r="W32" s="719"/>
      <c r="X32" s="719"/>
    </row>
    <row r="33" spans="1:24" ht="27.75">
      <c r="A33" s="746" t="s">
        <v>626</v>
      </c>
      <c r="B33" s="778" t="s">
        <v>482</v>
      </c>
      <c r="C33" s="743"/>
      <c r="D33" s="775" t="s">
        <v>286</v>
      </c>
      <c r="E33" s="775" t="s">
        <v>286</v>
      </c>
      <c r="F33" s="768">
        <f>IIIC!I42</f>
        <v>0</v>
      </c>
      <c r="G33" s="775" t="s">
        <v>286</v>
      </c>
      <c r="H33" s="775" t="s">
        <v>286</v>
      </c>
      <c r="I33" s="779">
        <f>+F33</f>
        <v>0</v>
      </c>
      <c r="J33" s="780" t="s">
        <v>498</v>
      </c>
      <c r="K33" s="780"/>
      <c r="L33" s="719"/>
      <c r="M33" s="719"/>
      <c r="N33" s="719"/>
      <c r="O33" s="719"/>
      <c r="P33" s="719"/>
      <c r="Q33" s="719"/>
      <c r="R33" s="719"/>
      <c r="S33" s="719"/>
      <c r="T33" s="719"/>
      <c r="U33" s="719"/>
      <c r="V33" s="719"/>
      <c r="W33" s="719"/>
      <c r="X33" s="719"/>
    </row>
    <row r="34" spans="1:24" ht="27.75">
      <c r="A34" s="746"/>
      <c r="B34" s="778" t="s">
        <v>480</v>
      </c>
      <c r="C34" s="743"/>
      <c r="D34" s="781"/>
      <c r="E34" s="781"/>
      <c r="F34" s="781"/>
      <c r="G34" s="781"/>
      <c r="H34" s="781"/>
      <c r="I34" s="779">
        <f>+I32-I33</f>
        <v>0</v>
      </c>
      <c r="J34" s="780" t="s">
        <v>497</v>
      </c>
      <c r="K34" s="780"/>
      <c r="L34" s="719"/>
      <c r="M34" s="719"/>
      <c r="N34" s="719"/>
      <c r="O34" s="719"/>
      <c r="P34" s="719"/>
      <c r="Q34" s="719"/>
      <c r="R34" s="719"/>
      <c r="S34" s="719"/>
      <c r="T34" s="719"/>
      <c r="U34" s="719"/>
      <c r="V34" s="719"/>
      <c r="W34" s="719"/>
      <c r="X34" s="719"/>
    </row>
    <row r="35" spans="1:24" ht="28.5" thickBot="1">
      <c r="A35" s="746"/>
      <c r="B35" s="716"/>
      <c r="C35" s="743"/>
      <c r="D35" s="752"/>
      <c r="E35" s="752"/>
      <c r="F35" s="752"/>
      <c r="G35" s="752"/>
      <c r="H35" s="758"/>
      <c r="I35" s="719"/>
      <c r="J35" s="782" t="s">
        <v>557</v>
      </c>
      <c r="K35" s="782"/>
      <c r="L35" s="719"/>
      <c r="M35" s="719"/>
      <c r="N35" s="719"/>
      <c r="O35" s="719"/>
      <c r="P35" s="719"/>
      <c r="Q35" s="719"/>
      <c r="R35" s="719"/>
      <c r="S35" s="719"/>
      <c r="T35" s="719"/>
      <c r="U35" s="719"/>
      <c r="V35" s="719"/>
      <c r="W35" s="719"/>
      <c r="X35" s="719"/>
    </row>
    <row r="36" spans="1:24" ht="28.5" thickBot="1">
      <c r="A36" s="746" t="s">
        <v>627</v>
      </c>
      <c r="B36" s="716" t="s">
        <v>436</v>
      </c>
      <c r="C36" s="783"/>
      <c r="D36" s="752"/>
      <c r="E36" s="752"/>
      <c r="F36" s="752"/>
      <c r="G36" s="752"/>
      <c r="H36" s="758"/>
      <c r="I36" s="752"/>
      <c r="J36" s="782" t="s">
        <v>558</v>
      </c>
      <c r="K36" s="782" t="s">
        <v>559</v>
      </c>
      <c r="L36" s="719"/>
      <c r="M36" s="719"/>
      <c r="N36" s="719"/>
      <c r="O36" s="719"/>
      <c r="P36" s="719"/>
      <c r="Q36" s="719"/>
      <c r="R36" s="719"/>
      <c r="S36" s="719"/>
      <c r="T36" s="719"/>
      <c r="U36" s="719"/>
      <c r="V36" s="719"/>
      <c r="W36" s="719"/>
      <c r="X36" s="719"/>
    </row>
    <row r="37" spans="1:24" ht="28.5" thickBot="1">
      <c r="A37" s="746"/>
      <c r="B37" s="716"/>
      <c r="C37" s="744"/>
      <c r="D37" s="752"/>
      <c r="E37" s="752"/>
      <c r="F37" s="752"/>
      <c r="G37" s="752"/>
      <c r="H37" s="758"/>
      <c r="I37" s="752"/>
      <c r="J37" s="782" t="s">
        <v>560</v>
      </c>
      <c r="K37" s="782" t="s">
        <v>561</v>
      </c>
      <c r="L37" s="719"/>
      <c r="M37" s="719"/>
      <c r="N37" s="719"/>
      <c r="O37" s="719"/>
      <c r="P37" s="719"/>
      <c r="Q37" s="719"/>
      <c r="R37" s="719"/>
      <c r="S37" s="719"/>
      <c r="T37" s="719"/>
      <c r="U37" s="719"/>
      <c r="V37" s="719"/>
      <c r="W37" s="719"/>
      <c r="X37" s="719"/>
    </row>
    <row r="38" spans="1:24" ht="28.5" thickBot="1">
      <c r="A38" s="746" t="s">
        <v>628</v>
      </c>
      <c r="B38" s="717" t="s">
        <v>445</v>
      </c>
      <c r="C38" s="743" t="s">
        <v>293</v>
      </c>
      <c r="D38" s="752" t="s">
        <v>293</v>
      </c>
      <c r="E38" s="752" t="s">
        <v>293</v>
      </c>
      <c r="F38" s="752" t="s">
        <v>293</v>
      </c>
      <c r="G38" s="784" t="s">
        <v>286</v>
      </c>
      <c r="H38" s="758" t="s">
        <v>293</v>
      </c>
      <c r="I38" s="785"/>
      <c r="J38" s="786"/>
      <c r="K38" s="786"/>
      <c r="L38" s="719"/>
      <c r="M38" s="719"/>
      <c r="N38" s="719"/>
      <c r="O38" s="719"/>
      <c r="P38" s="719"/>
      <c r="Q38" s="719"/>
      <c r="R38" s="719"/>
      <c r="S38" s="719"/>
      <c r="T38" s="719"/>
      <c r="U38" s="719"/>
      <c r="V38" s="719"/>
      <c r="W38" s="719"/>
      <c r="X38" s="719"/>
    </row>
    <row r="39" spans="1:24" ht="27.75">
      <c r="A39" s="746" t="s">
        <v>629</v>
      </c>
      <c r="B39" s="719" t="s">
        <v>298</v>
      </c>
      <c r="C39" s="743" t="s">
        <v>293</v>
      </c>
      <c r="D39" s="784">
        <f>+IIIB!E59</f>
        <v>0</v>
      </c>
      <c r="E39" s="752">
        <f>+IIIC!J20+IIIC!O20</f>
        <v>0</v>
      </c>
      <c r="F39" s="752">
        <f>+IIIC!J40+IIIC!O40</f>
        <v>0</v>
      </c>
      <c r="G39" s="784" t="s">
        <v>286</v>
      </c>
      <c r="H39" s="758" t="s">
        <v>293</v>
      </c>
      <c r="I39" s="764">
        <f>SUM(D39:F39)</f>
        <v>0</v>
      </c>
      <c r="J39" s="719"/>
      <c r="K39" s="719"/>
      <c r="L39" s="719"/>
      <c r="M39" s="719"/>
      <c r="N39" s="719"/>
      <c r="O39" s="719"/>
      <c r="P39" s="719"/>
      <c r="Q39" s="719"/>
      <c r="R39" s="719"/>
      <c r="S39" s="719"/>
      <c r="T39" s="719"/>
      <c r="U39" s="719"/>
      <c r="V39" s="719"/>
      <c r="W39" s="719"/>
      <c r="X39" s="719"/>
    </row>
    <row r="40" spans="1:24" ht="27.75">
      <c r="A40" s="746" t="s">
        <v>630</v>
      </c>
      <c r="B40" s="716" t="s">
        <v>446</v>
      </c>
      <c r="C40" s="743" t="s">
        <v>293</v>
      </c>
      <c r="D40" s="752" t="s">
        <v>293</v>
      </c>
      <c r="E40" s="752" t="s">
        <v>293</v>
      </c>
      <c r="F40" s="752" t="s">
        <v>293</v>
      </c>
      <c r="G40" s="784" t="s">
        <v>286</v>
      </c>
      <c r="H40" s="758" t="s">
        <v>293</v>
      </c>
      <c r="I40" s="787"/>
      <c r="J40" s="719"/>
      <c r="K40" s="719"/>
      <c r="L40" s="719"/>
      <c r="M40" s="719"/>
      <c r="N40" s="719"/>
      <c r="O40" s="719"/>
      <c r="P40" s="719"/>
      <c r="Q40" s="719"/>
      <c r="R40" s="719"/>
      <c r="S40" s="719"/>
      <c r="T40" s="719"/>
      <c r="U40" s="719"/>
      <c r="V40" s="719"/>
      <c r="W40" s="719"/>
      <c r="X40" s="719"/>
    </row>
    <row r="41" spans="1:24" ht="27.75">
      <c r="A41" s="746" t="s">
        <v>631</v>
      </c>
      <c r="B41" s="716" t="s">
        <v>298</v>
      </c>
      <c r="C41" s="743" t="s">
        <v>293</v>
      </c>
      <c r="D41" s="788" t="s">
        <v>286</v>
      </c>
      <c r="E41" s="761">
        <f>+IIIC!O20</f>
        <v>0</v>
      </c>
      <c r="F41" s="761">
        <f>+IIIC!O40</f>
        <v>0</v>
      </c>
      <c r="G41" s="788" t="s">
        <v>286</v>
      </c>
      <c r="H41" s="761" t="s">
        <v>293</v>
      </c>
      <c r="I41" s="789"/>
      <c r="J41" s="719"/>
      <c r="K41" s="719"/>
      <c r="L41" s="719"/>
      <c r="M41" s="719"/>
      <c r="N41" s="719"/>
      <c r="O41" s="719"/>
      <c r="P41" s="719"/>
      <c r="Q41" s="719"/>
      <c r="R41" s="719"/>
      <c r="S41" s="719"/>
      <c r="T41" s="719"/>
      <c r="U41" s="719"/>
      <c r="V41" s="719"/>
      <c r="W41" s="719"/>
      <c r="X41" s="719"/>
    </row>
    <row r="42" spans="1:24" ht="27.75">
      <c r="A42" s="746" t="s">
        <v>632</v>
      </c>
      <c r="B42" s="716" t="s">
        <v>299</v>
      </c>
      <c r="C42" s="743"/>
      <c r="D42" s="784"/>
      <c r="E42" s="752"/>
      <c r="F42" s="752"/>
      <c r="G42" s="752"/>
      <c r="H42" s="758"/>
      <c r="I42" s="752">
        <f>+I38-I39</f>
        <v>0</v>
      </c>
      <c r="J42" s="719"/>
      <c r="K42" s="719"/>
      <c r="L42" s="719"/>
      <c r="M42" s="719"/>
      <c r="N42" s="719"/>
      <c r="O42" s="719"/>
      <c r="P42" s="719"/>
      <c r="Q42" s="719"/>
      <c r="R42" s="719"/>
      <c r="S42" s="719"/>
      <c r="T42" s="719"/>
      <c r="U42" s="719"/>
      <c r="V42" s="719"/>
      <c r="W42" s="719"/>
      <c r="X42" s="719"/>
    </row>
    <row r="43" spans="1:24" ht="27.75">
      <c r="A43" s="746"/>
      <c r="B43" s="716"/>
      <c r="C43" s="743"/>
      <c r="D43" s="752"/>
      <c r="E43" s="752"/>
      <c r="F43" s="752"/>
      <c r="G43" s="752"/>
      <c r="H43" s="758"/>
      <c r="I43" s="769" t="s">
        <v>449</v>
      </c>
      <c r="J43" s="719"/>
      <c r="K43" s="719"/>
      <c r="L43" s="719"/>
      <c r="M43" s="719"/>
      <c r="N43" s="719"/>
      <c r="O43" s="719"/>
      <c r="P43" s="719"/>
      <c r="Q43" s="719"/>
      <c r="R43" s="719"/>
      <c r="S43" s="719"/>
      <c r="T43" s="719"/>
      <c r="U43" s="719"/>
      <c r="V43" s="719"/>
      <c r="W43" s="719"/>
      <c r="X43" s="719"/>
    </row>
    <row r="44" spans="1:24" ht="27.75">
      <c r="A44" s="746"/>
      <c r="B44" s="716"/>
      <c r="C44" s="743"/>
      <c r="D44" s="752"/>
      <c r="E44" s="752"/>
      <c r="F44" s="752"/>
      <c r="G44" s="752"/>
      <c r="H44" s="758"/>
      <c r="I44" s="752"/>
      <c r="J44" s="719"/>
      <c r="K44" s="719"/>
      <c r="L44" s="719"/>
      <c r="M44" s="719"/>
      <c r="N44" s="719"/>
      <c r="O44" s="719"/>
      <c r="P44" s="719"/>
      <c r="Q44" s="719"/>
      <c r="R44" s="719"/>
      <c r="S44" s="719"/>
      <c r="T44" s="719"/>
      <c r="U44" s="719"/>
      <c r="V44" s="719"/>
      <c r="W44" s="719"/>
      <c r="X44" s="719"/>
    </row>
    <row r="45" spans="1:24" ht="27.75">
      <c r="A45" s="746"/>
      <c r="B45" s="717" t="s">
        <v>300</v>
      </c>
      <c r="C45" s="743" t="s">
        <v>62</v>
      </c>
      <c r="D45" s="752" t="s">
        <v>62</v>
      </c>
      <c r="E45" s="752" t="s">
        <v>62</v>
      </c>
      <c r="F45" s="752" t="s">
        <v>62</v>
      </c>
      <c r="G45" s="752"/>
      <c r="H45" s="758"/>
      <c r="I45" s="752"/>
      <c r="J45" s="719"/>
      <c r="K45" s="719"/>
      <c r="L45" s="719"/>
      <c r="M45" s="719"/>
      <c r="N45" s="719"/>
      <c r="O45" s="719"/>
      <c r="P45" s="719"/>
      <c r="Q45" s="719"/>
      <c r="R45" s="719"/>
      <c r="S45" s="719"/>
      <c r="T45" s="719"/>
      <c r="U45" s="719"/>
      <c r="V45" s="719"/>
      <c r="W45" s="719"/>
      <c r="X45" s="719"/>
    </row>
    <row r="46" spans="1:24" ht="27.75">
      <c r="A46" s="746"/>
      <c r="B46" s="717" t="s">
        <v>301</v>
      </c>
      <c r="C46" s="743"/>
      <c r="D46" s="752"/>
      <c r="E46" s="752"/>
      <c r="F46" s="752"/>
      <c r="G46" s="752"/>
      <c r="H46" s="758"/>
      <c r="I46" s="752"/>
      <c r="J46" s="743"/>
      <c r="K46" s="743"/>
      <c r="L46" s="743"/>
      <c r="M46" s="743"/>
      <c r="N46" s="743"/>
      <c r="O46" s="719"/>
      <c r="P46" s="719"/>
      <c r="Q46" s="719"/>
      <c r="R46" s="719"/>
      <c r="S46" s="719"/>
      <c r="T46" s="719"/>
      <c r="U46" s="719"/>
      <c r="V46" s="719"/>
      <c r="W46" s="719"/>
      <c r="X46" s="719"/>
    </row>
    <row r="47" spans="1:24" ht="27.75">
      <c r="A47" s="746" t="s">
        <v>633</v>
      </c>
      <c r="B47" s="716" t="s">
        <v>302</v>
      </c>
      <c r="C47" s="743" t="s">
        <v>293</v>
      </c>
      <c r="D47" s="790">
        <f>D21</f>
        <v>0</v>
      </c>
      <c r="E47" s="790">
        <f>E21</f>
        <v>0</v>
      </c>
      <c r="F47" s="790">
        <f>F21</f>
        <v>0</v>
      </c>
      <c r="G47" s="790">
        <f>G21</f>
        <v>0</v>
      </c>
      <c r="H47" s="791">
        <f>H21</f>
        <v>0</v>
      </c>
      <c r="I47" s="790">
        <f>SUM(C47:H47)</f>
        <v>0</v>
      </c>
      <c r="J47" s="743"/>
      <c r="K47" s="743"/>
      <c r="L47" s="743"/>
      <c r="M47" s="743"/>
      <c r="N47" s="743"/>
      <c r="O47" s="719"/>
      <c r="P47" s="719"/>
      <c r="Q47" s="719"/>
      <c r="R47" s="719"/>
      <c r="S47" s="719"/>
      <c r="T47" s="719"/>
      <c r="U47" s="719"/>
      <c r="V47" s="719"/>
      <c r="W47" s="719"/>
      <c r="X47" s="719"/>
    </row>
    <row r="48" spans="1:24" ht="27.75">
      <c r="A48" s="746" t="s">
        <v>634</v>
      </c>
      <c r="B48" s="716" t="s">
        <v>303</v>
      </c>
      <c r="C48" s="743" t="s">
        <v>293</v>
      </c>
      <c r="D48" s="792">
        <f>D17</f>
        <v>0</v>
      </c>
      <c r="E48" s="792">
        <f>E17</f>
        <v>0</v>
      </c>
      <c r="F48" s="792">
        <f>F17</f>
        <v>0</v>
      </c>
      <c r="G48" s="793"/>
      <c r="H48" s="792">
        <f>H17</f>
        <v>0</v>
      </c>
      <c r="I48" s="792">
        <f>SUM(C48:H48)</f>
        <v>0</v>
      </c>
      <c r="J48" s="743"/>
      <c r="K48" s="743"/>
      <c r="L48" s="743"/>
      <c r="M48" s="743"/>
      <c r="N48" s="743"/>
      <c r="O48" s="719"/>
      <c r="P48" s="719"/>
      <c r="Q48" s="719"/>
      <c r="R48" s="719"/>
      <c r="S48" s="719"/>
      <c r="T48" s="719"/>
      <c r="U48" s="719"/>
      <c r="V48" s="719"/>
      <c r="W48" s="719"/>
      <c r="X48" s="719"/>
    </row>
    <row r="49" spans="1:24" ht="28.5" thickBot="1">
      <c r="A49" s="746" t="s">
        <v>635</v>
      </c>
      <c r="B49" s="716" t="s">
        <v>304</v>
      </c>
      <c r="C49" s="743" t="s">
        <v>293</v>
      </c>
      <c r="D49" s="794">
        <f t="shared" ref="D49:I49" si="1">SUM(D47-D48)</f>
        <v>0</v>
      </c>
      <c r="E49" s="794">
        <f t="shared" si="1"/>
        <v>0</v>
      </c>
      <c r="F49" s="794">
        <f t="shared" si="1"/>
        <v>0</v>
      </c>
      <c r="G49" s="794">
        <f t="shared" si="1"/>
        <v>0</v>
      </c>
      <c r="H49" s="795">
        <f t="shared" si="1"/>
        <v>0</v>
      </c>
      <c r="I49" s="794">
        <f t="shared" si="1"/>
        <v>0</v>
      </c>
      <c r="J49" s="743"/>
      <c r="K49" s="743"/>
      <c r="L49" s="743"/>
      <c r="M49" s="743"/>
      <c r="N49" s="743"/>
      <c r="O49" s="719"/>
      <c r="P49" s="719"/>
      <c r="Q49" s="719"/>
      <c r="R49" s="719"/>
      <c r="S49" s="719"/>
      <c r="T49" s="719"/>
      <c r="U49" s="719"/>
      <c r="V49" s="719"/>
      <c r="W49" s="719"/>
      <c r="X49" s="719"/>
    </row>
    <row r="50" spans="1:24" ht="28.5" thickBot="1">
      <c r="A50" s="746" t="s">
        <v>636</v>
      </c>
      <c r="B50" s="716" t="s">
        <v>693</v>
      </c>
      <c r="C50" s="743" t="s">
        <v>293</v>
      </c>
      <c r="D50" s="752" t="s">
        <v>293</v>
      </c>
      <c r="E50" s="752" t="s">
        <v>293</v>
      </c>
      <c r="F50" s="752" t="s">
        <v>293</v>
      </c>
      <c r="G50" s="784" t="s">
        <v>286</v>
      </c>
      <c r="H50" s="758" t="s">
        <v>293</v>
      </c>
      <c r="I50" s="785"/>
      <c r="J50" s="743"/>
      <c r="K50" s="743"/>
      <c r="L50" s="743"/>
      <c r="M50" s="743"/>
      <c r="N50" s="743"/>
      <c r="O50" s="719"/>
      <c r="P50" s="719"/>
      <c r="Q50" s="719"/>
      <c r="R50" s="719"/>
      <c r="S50" s="719"/>
      <c r="T50" s="719"/>
      <c r="U50" s="719"/>
      <c r="V50" s="719"/>
      <c r="W50" s="719"/>
      <c r="X50" s="719"/>
    </row>
    <row r="51" spans="1:24" ht="27.75">
      <c r="A51" s="746"/>
      <c r="B51" s="716"/>
      <c r="C51" s="743" t="s">
        <v>8</v>
      </c>
      <c r="D51" s="752"/>
      <c r="E51" s="752"/>
      <c r="F51" s="752"/>
      <c r="G51" s="752"/>
      <c r="H51" s="758"/>
      <c r="I51" s="764"/>
      <c r="J51" s="743"/>
      <c r="K51" s="743"/>
      <c r="L51" s="743"/>
      <c r="M51" s="743"/>
      <c r="N51" s="743"/>
      <c r="O51" s="719"/>
      <c r="P51" s="719"/>
      <c r="Q51" s="719"/>
      <c r="R51" s="719"/>
      <c r="S51" s="719"/>
      <c r="T51" s="719"/>
      <c r="U51" s="719"/>
      <c r="V51" s="719"/>
      <c r="W51" s="719"/>
      <c r="X51" s="719"/>
    </row>
    <row r="52" spans="1:24" ht="27.75">
      <c r="A52" s="746" t="s">
        <v>637</v>
      </c>
      <c r="B52" s="716" t="s">
        <v>305</v>
      </c>
      <c r="C52" s="796" t="s">
        <v>293</v>
      </c>
      <c r="D52" s="792">
        <v>0</v>
      </c>
      <c r="E52" s="761">
        <f>+IIIC!O20</f>
        <v>0</v>
      </c>
      <c r="F52" s="761">
        <f>IIIC!O40</f>
        <v>0</v>
      </c>
      <c r="G52" s="788" t="s">
        <v>286</v>
      </c>
      <c r="H52" s="788" t="s">
        <v>286</v>
      </c>
      <c r="I52" s="761">
        <f>SUM(D52:F52)</f>
        <v>0</v>
      </c>
      <c r="J52" s="743"/>
      <c r="K52" s="743"/>
      <c r="L52" s="743"/>
      <c r="M52" s="743"/>
      <c r="N52" s="743"/>
      <c r="O52" s="719"/>
      <c r="P52" s="719"/>
      <c r="Q52" s="719"/>
      <c r="R52" s="719"/>
      <c r="S52" s="719"/>
      <c r="T52" s="719"/>
      <c r="U52" s="719"/>
      <c r="V52" s="719"/>
      <c r="W52" s="719"/>
      <c r="X52" s="719"/>
    </row>
    <row r="53" spans="1:24" ht="27.75">
      <c r="A53" s="746" t="s">
        <v>638</v>
      </c>
      <c r="B53" s="716" t="s">
        <v>321</v>
      </c>
      <c r="C53" s="743"/>
      <c r="D53" s="797"/>
      <c r="E53" s="797"/>
      <c r="F53" s="798"/>
      <c r="G53" s="798"/>
      <c r="H53" s="799"/>
      <c r="I53" s="752">
        <f>SUM(I50-I52)</f>
        <v>0</v>
      </c>
      <c r="J53" s="743"/>
      <c r="K53" s="743"/>
      <c r="L53" s="743"/>
      <c r="M53" s="743"/>
      <c r="N53" s="743"/>
      <c r="O53" s="719"/>
      <c r="P53" s="719"/>
      <c r="Q53" s="719"/>
      <c r="R53" s="719"/>
      <c r="S53" s="719"/>
      <c r="T53" s="719"/>
      <c r="U53" s="719"/>
      <c r="V53" s="719"/>
      <c r="W53" s="719"/>
      <c r="X53" s="719"/>
    </row>
    <row r="54" spans="1:24" ht="27.75">
      <c r="A54" s="746"/>
      <c r="B54" s="716" t="s">
        <v>322</v>
      </c>
      <c r="C54" s="743"/>
      <c r="D54" s="752"/>
      <c r="E54" s="752"/>
      <c r="F54" s="752"/>
      <c r="G54" s="752"/>
      <c r="H54" s="758"/>
      <c r="I54" s="769" t="s">
        <v>448</v>
      </c>
      <c r="J54" s="743"/>
      <c r="K54" s="743"/>
      <c r="L54" s="743"/>
      <c r="M54" s="743"/>
      <c r="N54" s="743"/>
      <c r="O54" s="719"/>
      <c r="P54" s="719"/>
      <c r="Q54" s="719"/>
      <c r="R54" s="719"/>
      <c r="S54" s="719"/>
      <c r="T54" s="719"/>
      <c r="U54" s="719"/>
      <c r="V54" s="719"/>
      <c r="W54" s="719"/>
      <c r="X54" s="719"/>
    </row>
    <row r="55" spans="1:24" ht="27.75">
      <c r="A55" s="746"/>
      <c r="B55" s="717" t="s">
        <v>300</v>
      </c>
      <c r="C55" s="743"/>
      <c r="D55" s="752"/>
      <c r="E55" s="752"/>
      <c r="F55" s="752"/>
      <c r="G55" s="752"/>
      <c r="H55" s="758"/>
      <c r="I55" s="752"/>
      <c r="J55" s="743"/>
      <c r="K55" s="743"/>
      <c r="L55" s="743"/>
      <c r="M55" s="743"/>
      <c r="N55" s="743"/>
      <c r="O55" s="719"/>
      <c r="P55" s="719"/>
      <c r="Q55" s="719"/>
      <c r="R55" s="719"/>
      <c r="S55" s="719"/>
      <c r="T55" s="719"/>
      <c r="U55" s="719"/>
      <c r="V55" s="719"/>
      <c r="W55" s="719"/>
      <c r="X55" s="719"/>
    </row>
    <row r="56" spans="1:24" ht="27.75">
      <c r="A56" s="746"/>
      <c r="B56" s="717" t="s">
        <v>502</v>
      </c>
      <c r="C56" s="743"/>
      <c r="D56" s="752"/>
      <c r="E56" s="752"/>
      <c r="F56" s="752"/>
      <c r="G56" s="752"/>
      <c r="H56" s="758"/>
      <c r="I56" s="752"/>
      <c r="J56" s="743"/>
      <c r="K56" s="743"/>
      <c r="L56" s="743"/>
      <c r="M56" s="743"/>
      <c r="N56" s="743"/>
      <c r="O56" s="719"/>
      <c r="P56" s="719"/>
      <c r="Q56" s="719"/>
      <c r="R56" s="719"/>
      <c r="S56" s="719"/>
      <c r="T56" s="719"/>
      <c r="U56" s="719"/>
      <c r="V56" s="719"/>
      <c r="W56" s="719"/>
      <c r="X56" s="719"/>
    </row>
    <row r="57" spans="1:24" ht="27.75">
      <c r="A57" s="746"/>
      <c r="B57" s="716" t="s">
        <v>306</v>
      </c>
      <c r="C57" s="743"/>
      <c r="D57" s="752"/>
      <c r="E57" s="752"/>
      <c r="F57" s="752"/>
      <c r="G57" s="752"/>
      <c r="H57" s="758"/>
      <c r="I57" s="752"/>
      <c r="J57" s="743"/>
      <c r="K57" s="743"/>
      <c r="L57" s="743"/>
      <c r="M57" s="743"/>
      <c r="N57" s="743"/>
      <c r="O57" s="719"/>
      <c r="P57" s="719"/>
      <c r="Q57" s="719"/>
      <c r="R57" s="719"/>
      <c r="S57" s="719"/>
      <c r="T57" s="719"/>
      <c r="U57" s="719"/>
      <c r="V57" s="719"/>
      <c r="W57" s="719"/>
      <c r="X57" s="719"/>
    </row>
    <row r="58" spans="1:24" ht="27.75">
      <c r="A58" s="746" t="s">
        <v>639</v>
      </c>
      <c r="B58" s="716" t="s">
        <v>45</v>
      </c>
      <c r="C58" s="743">
        <f>SCHEDAAA!N31</f>
        <v>0</v>
      </c>
      <c r="D58" s="764">
        <f>IIIB!J59</f>
        <v>0</v>
      </c>
      <c r="E58" s="764">
        <f>IIIC!P20</f>
        <v>0</v>
      </c>
      <c r="F58" s="764">
        <f>IIIC!P40</f>
        <v>0</v>
      </c>
      <c r="G58" s="764">
        <f>+IIID!I30</f>
        <v>0</v>
      </c>
      <c r="H58" s="758">
        <f>IIIE!I49</f>
        <v>0</v>
      </c>
      <c r="I58" s="764">
        <f>SUM(C58:H58)</f>
        <v>0</v>
      </c>
      <c r="J58" s="743"/>
      <c r="K58" s="743"/>
      <c r="L58" s="743"/>
      <c r="M58" s="743"/>
      <c r="N58" s="743"/>
      <c r="O58" s="719"/>
      <c r="P58" s="719"/>
      <c r="Q58" s="719"/>
      <c r="R58" s="719"/>
      <c r="S58" s="719"/>
      <c r="T58" s="719"/>
      <c r="U58" s="719"/>
      <c r="V58" s="719"/>
      <c r="W58" s="719"/>
      <c r="X58" s="719"/>
    </row>
    <row r="59" spans="1:24" ht="27.75">
      <c r="A59" s="746" t="s">
        <v>640</v>
      </c>
      <c r="B59" s="716" t="s">
        <v>389</v>
      </c>
      <c r="C59" s="923" t="s">
        <v>293</v>
      </c>
      <c r="D59" s="764">
        <f>+IIIB!K59+IIIB!L59</f>
        <v>0</v>
      </c>
      <c r="E59" s="764">
        <f>IIIC!Q20+IIIC!R20</f>
        <v>0</v>
      </c>
      <c r="F59" s="764">
        <f>+IIIC!Q40+IIIC!R40</f>
        <v>0</v>
      </c>
      <c r="G59" s="764">
        <f>+IIID!J30+IIID!K30</f>
        <v>0</v>
      </c>
      <c r="H59" s="758">
        <f>+IIIE!J49+IIIE!K49</f>
        <v>0</v>
      </c>
      <c r="I59" s="764">
        <f>SUM(C59:H59)</f>
        <v>0</v>
      </c>
      <c r="J59" s="743"/>
      <c r="K59" s="743"/>
      <c r="L59" s="743"/>
      <c r="M59" s="743"/>
      <c r="N59" s="743"/>
      <c r="O59" s="719"/>
      <c r="P59" s="719"/>
      <c r="Q59" s="719"/>
      <c r="R59" s="719"/>
      <c r="S59" s="719"/>
      <c r="T59" s="719"/>
      <c r="U59" s="719"/>
      <c r="V59" s="719"/>
      <c r="W59" s="719"/>
      <c r="X59" s="719"/>
    </row>
    <row r="60" spans="1:24" ht="27.75">
      <c r="A60" s="746"/>
      <c r="B60" s="716"/>
      <c r="C60" s="796"/>
      <c r="D60" s="761"/>
      <c r="E60" s="761"/>
      <c r="F60" s="761"/>
      <c r="G60" s="761"/>
      <c r="H60" s="761"/>
      <c r="I60" s="761"/>
      <c r="J60" s="743"/>
      <c r="K60" s="743"/>
      <c r="L60" s="743"/>
      <c r="M60" s="743"/>
      <c r="N60" s="743"/>
      <c r="O60" s="719"/>
      <c r="P60" s="719"/>
      <c r="Q60" s="719"/>
      <c r="R60" s="719"/>
      <c r="S60" s="719"/>
      <c r="T60" s="719"/>
      <c r="U60" s="719"/>
      <c r="V60" s="719"/>
      <c r="W60" s="719"/>
      <c r="X60" s="719"/>
    </row>
    <row r="61" spans="1:24" ht="27.75">
      <c r="A61" s="746" t="s">
        <v>641</v>
      </c>
      <c r="B61" s="716" t="s">
        <v>503</v>
      </c>
      <c r="C61" s="744">
        <f>SUM(C58:C59)</f>
        <v>0</v>
      </c>
      <c r="D61" s="764">
        <f t="shared" ref="D61:I61" si="2">SUM(D58:D60)</f>
        <v>0</v>
      </c>
      <c r="E61" s="764">
        <f t="shared" si="2"/>
        <v>0</v>
      </c>
      <c r="F61" s="764">
        <f t="shared" si="2"/>
        <v>0</v>
      </c>
      <c r="G61" s="764">
        <f t="shared" si="2"/>
        <v>0</v>
      </c>
      <c r="H61" s="768">
        <f t="shared" si="2"/>
        <v>0</v>
      </c>
      <c r="I61" s="764">
        <f t="shared" si="2"/>
        <v>0</v>
      </c>
      <c r="J61" s="743"/>
      <c r="K61" s="743"/>
      <c r="L61" s="743"/>
      <c r="M61" s="743"/>
      <c r="N61" s="743"/>
      <c r="O61" s="719"/>
      <c r="P61" s="719"/>
      <c r="Q61" s="719"/>
      <c r="R61" s="719"/>
      <c r="S61" s="719"/>
      <c r="T61" s="719"/>
      <c r="U61" s="719"/>
      <c r="V61" s="719"/>
      <c r="W61" s="719"/>
      <c r="X61" s="719"/>
    </row>
    <row r="62" spans="1:24" ht="27.75">
      <c r="A62" s="746"/>
      <c r="B62" s="716"/>
      <c r="C62" s="743"/>
      <c r="D62" s="752"/>
      <c r="E62" s="752"/>
      <c r="F62" s="752"/>
      <c r="G62" s="752"/>
      <c r="H62" s="758"/>
      <c r="I62" s="764"/>
      <c r="J62" s="743"/>
      <c r="K62" s="743"/>
      <c r="L62" s="743"/>
      <c r="M62" s="743"/>
      <c r="N62" s="743"/>
      <c r="O62" s="719"/>
      <c r="P62" s="719"/>
      <c r="Q62" s="719"/>
      <c r="R62" s="719"/>
      <c r="S62" s="719"/>
      <c r="T62" s="719"/>
      <c r="U62" s="719"/>
      <c r="V62" s="719"/>
      <c r="W62" s="719"/>
      <c r="X62" s="719"/>
    </row>
    <row r="63" spans="1:24" ht="27.75">
      <c r="A63" s="746"/>
      <c r="B63" s="716" t="s">
        <v>705</v>
      </c>
      <c r="C63" s="800"/>
      <c r="D63" s="733"/>
      <c r="E63" s="733"/>
      <c r="F63" s="733"/>
      <c r="G63" s="733"/>
      <c r="H63" s="801"/>
      <c r="I63" s="733"/>
      <c r="J63" s="743"/>
      <c r="K63" s="743"/>
      <c r="L63" s="743"/>
      <c r="M63" s="743"/>
      <c r="N63" s="743"/>
      <c r="O63" s="719"/>
      <c r="P63" s="719"/>
      <c r="Q63" s="719"/>
      <c r="R63" s="719"/>
      <c r="S63" s="719"/>
      <c r="T63" s="719"/>
      <c r="U63" s="719"/>
      <c r="V63" s="719"/>
      <c r="W63" s="719"/>
      <c r="X63" s="719"/>
    </row>
    <row r="64" spans="1:24" ht="27.75" hidden="1">
      <c r="A64" s="746"/>
      <c r="B64" s="716" t="s">
        <v>687</v>
      </c>
      <c r="C64" s="802">
        <f>C21/(1-C63)</f>
        <v>0</v>
      </c>
      <c r="D64" s="802"/>
      <c r="E64" s="802"/>
      <c r="F64" s="802"/>
      <c r="G64" s="802">
        <f t="shared" ref="G64:H64" si="3">G21/(1-G63)</f>
        <v>0</v>
      </c>
      <c r="H64" s="802">
        <f t="shared" si="3"/>
        <v>0</v>
      </c>
      <c r="I64" s="733"/>
      <c r="J64" s="743"/>
      <c r="K64" s="743"/>
      <c r="L64" s="743"/>
      <c r="M64" s="743"/>
      <c r="N64" s="743"/>
      <c r="O64" s="719"/>
      <c r="P64" s="719"/>
      <c r="Q64" s="719"/>
      <c r="R64" s="719"/>
      <c r="S64" s="719"/>
      <c r="T64" s="719"/>
      <c r="U64" s="719"/>
      <c r="V64" s="719"/>
      <c r="W64" s="719"/>
      <c r="X64" s="719"/>
    </row>
    <row r="65" spans="1:24" ht="27.75">
      <c r="A65" s="746"/>
      <c r="B65" s="716" t="s">
        <v>688</v>
      </c>
      <c r="C65" s="719"/>
      <c r="D65" s="929">
        <v>0.1</v>
      </c>
      <c r="E65" s="733">
        <v>0.1</v>
      </c>
      <c r="F65" s="733">
        <v>0.1</v>
      </c>
      <c r="G65" s="733"/>
      <c r="H65" s="801">
        <v>0.25</v>
      </c>
      <c r="I65" s="733"/>
      <c r="J65" s="743"/>
      <c r="K65" s="743"/>
      <c r="L65" s="743"/>
      <c r="M65" s="743"/>
      <c r="N65" s="743"/>
      <c r="O65" s="719"/>
      <c r="P65" s="719"/>
      <c r="Q65" s="719"/>
      <c r="R65" s="719"/>
      <c r="S65" s="719"/>
      <c r="T65" s="719"/>
      <c r="U65" s="719"/>
      <c r="V65" s="719"/>
      <c r="W65" s="719"/>
      <c r="X65" s="719"/>
    </row>
    <row r="66" spans="1:24" ht="54.75">
      <c r="A66" s="746" t="s">
        <v>642</v>
      </c>
      <c r="B66" s="927" t="s">
        <v>707</v>
      </c>
      <c r="C66" s="855"/>
      <c r="D66" s="803">
        <f t="shared" ref="D66" si="4">D18/9</f>
        <v>0</v>
      </c>
      <c r="E66" s="803">
        <f>E18/9</f>
        <v>0</v>
      </c>
      <c r="F66" s="803">
        <f t="shared" ref="F66" si="5">F18/9</f>
        <v>0</v>
      </c>
      <c r="G66" s="854"/>
      <c r="H66" s="803">
        <f>H18/3</f>
        <v>0</v>
      </c>
      <c r="I66" s="803">
        <f>SUM(C66:H66)</f>
        <v>0</v>
      </c>
      <c r="J66" s="743"/>
      <c r="K66" s="743"/>
      <c r="L66" s="743"/>
      <c r="M66" s="743"/>
      <c r="N66" s="743"/>
      <c r="O66" s="719"/>
      <c r="P66" s="719"/>
      <c r="Q66" s="719"/>
      <c r="R66" s="719"/>
      <c r="S66" s="719"/>
      <c r="T66" s="719"/>
      <c r="U66" s="719"/>
      <c r="V66" s="719"/>
      <c r="W66" s="719"/>
      <c r="X66" s="719"/>
    </row>
    <row r="67" spans="1:24" ht="27.75">
      <c r="A67" s="746" t="s">
        <v>643</v>
      </c>
      <c r="B67" s="716" t="s">
        <v>307</v>
      </c>
      <c r="C67" s="752"/>
      <c r="D67" s="752">
        <f>SUM(D61-D66)</f>
        <v>0</v>
      </c>
      <c r="E67" s="752">
        <f t="shared" ref="E67:F67" si="6">SUM(E61-E66)</f>
        <v>0</v>
      </c>
      <c r="F67" s="758">
        <f t="shared" si="6"/>
        <v>0</v>
      </c>
      <c r="G67" s="752">
        <f>SUM(G61-G66)</f>
        <v>0</v>
      </c>
      <c r="H67" s="752">
        <f>SUM(H61-H66)</f>
        <v>0</v>
      </c>
      <c r="I67" s="752">
        <f t="shared" ref="I67" si="7">SUM(I61-I66)</f>
        <v>0</v>
      </c>
      <c r="J67" s="743" t="str">
        <f>IF(I67&lt;0,"Should Be 0, Please Correct"," ")</f>
        <v xml:space="preserve"> </v>
      </c>
      <c r="K67" s="743"/>
      <c r="L67" s="743"/>
      <c r="M67" s="743"/>
      <c r="N67" s="743"/>
      <c r="O67" s="719"/>
      <c r="P67" s="719"/>
      <c r="Q67" s="719"/>
      <c r="R67" s="719"/>
      <c r="S67" s="719"/>
      <c r="T67" s="719"/>
      <c r="U67" s="719"/>
      <c r="V67" s="719"/>
      <c r="W67" s="719"/>
      <c r="X67" s="719"/>
    </row>
    <row r="68" spans="1:24" ht="27.75">
      <c r="A68" s="746" t="s">
        <v>643</v>
      </c>
      <c r="B68" s="716" t="s">
        <v>434</v>
      </c>
      <c r="C68" s="804"/>
      <c r="D68" s="752"/>
      <c r="E68" s="752">
        <f>+E67+F67</f>
        <v>0</v>
      </c>
      <c r="F68" s="719"/>
      <c r="G68" s="752"/>
      <c r="H68" s="928"/>
      <c r="I68" s="752"/>
      <c r="J68" s="743"/>
      <c r="K68" s="743"/>
      <c r="L68" s="743"/>
      <c r="M68" s="743"/>
      <c r="N68" s="743"/>
      <c r="O68" s="719"/>
      <c r="P68" s="719"/>
      <c r="Q68" s="719"/>
      <c r="R68" s="719"/>
      <c r="S68" s="719"/>
      <c r="T68" s="719"/>
      <c r="U68" s="719"/>
      <c r="V68" s="719"/>
      <c r="W68" s="719"/>
      <c r="X68" s="719"/>
    </row>
    <row r="69" spans="1:24" ht="27.75">
      <c r="A69" s="746"/>
      <c r="B69" s="805" t="s">
        <v>317</v>
      </c>
      <c r="C69" s="922"/>
      <c r="D69" s="752"/>
      <c r="E69" s="752" t="s">
        <v>435</v>
      </c>
      <c r="F69" s="924"/>
      <c r="G69" s="752"/>
      <c r="I69" s="752"/>
      <c r="J69" s="743"/>
      <c r="K69" s="743"/>
      <c r="L69" s="743"/>
      <c r="M69" s="743"/>
      <c r="N69" s="743"/>
      <c r="O69" s="719"/>
      <c r="P69" s="719"/>
      <c r="Q69" s="719"/>
      <c r="R69" s="719"/>
      <c r="S69" s="719"/>
      <c r="T69" s="719"/>
      <c r="U69" s="719"/>
      <c r="V69" s="719"/>
      <c r="W69" s="719"/>
      <c r="X69" s="719"/>
    </row>
    <row r="70" spans="1:24" ht="27.75" hidden="1">
      <c r="A70" s="746"/>
      <c r="B70" s="805" t="s">
        <v>317</v>
      </c>
      <c r="C70" s="806"/>
      <c r="D70" s="733" t="e">
        <f>D66/(D18+D66)</f>
        <v>#DIV/0!</v>
      </c>
      <c r="E70" s="733" t="e">
        <f>E66/(E18+E66)</f>
        <v>#DIV/0!</v>
      </c>
      <c r="F70" s="733" t="e">
        <f>E66/(E66+E18)</f>
        <v>#DIV/0!</v>
      </c>
      <c r="G70" s="752"/>
      <c r="H70" s="801" t="e">
        <f>H66/(H18+H66)</f>
        <v>#DIV/0!</v>
      </c>
      <c r="I70" s="752"/>
      <c r="J70" s="743"/>
      <c r="K70" s="743"/>
      <c r="L70" s="743"/>
      <c r="M70" s="743"/>
      <c r="N70" s="743"/>
      <c r="O70" s="719"/>
      <c r="P70" s="719"/>
      <c r="Q70" s="719"/>
      <c r="R70" s="719"/>
      <c r="S70" s="719"/>
      <c r="T70" s="719"/>
      <c r="U70" s="719"/>
      <c r="V70" s="719"/>
      <c r="W70" s="719"/>
      <c r="X70" s="719"/>
    </row>
    <row r="71" spans="1:24" ht="27.75">
      <c r="A71" s="746"/>
      <c r="B71" s="716"/>
      <c r="C71" s="743"/>
      <c r="D71" s="752"/>
      <c r="E71" s="925"/>
      <c r="F71" s="752"/>
      <c r="G71" s="752"/>
      <c r="H71" s="758"/>
      <c r="I71" s="752"/>
      <c r="J71" s="743"/>
      <c r="K71" s="743"/>
      <c r="L71" s="743"/>
      <c r="M71" s="743"/>
      <c r="N71" s="743"/>
      <c r="O71" s="719"/>
      <c r="P71" s="719"/>
      <c r="Q71" s="719"/>
      <c r="R71" s="719"/>
      <c r="S71" s="719"/>
      <c r="T71" s="719"/>
      <c r="U71" s="719"/>
      <c r="V71" s="719"/>
      <c r="W71" s="719"/>
      <c r="X71" s="719"/>
    </row>
    <row r="72" spans="1:24" ht="27.75">
      <c r="A72" s="746"/>
      <c r="B72" s="717" t="s">
        <v>308</v>
      </c>
      <c r="C72" s="743"/>
      <c r="D72" s="752"/>
      <c r="E72" s="752"/>
      <c r="F72" s="926"/>
      <c r="G72" s="807"/>
      <c r="H72" s="758"/>
      <c r="I72" s="752"/>
      <c r="J72" s="743"/>
      <c r="K72" s="743"/>
      <c r="L72" s="743"/>
      <c r="M72" s="743"/>
      <c r="N72" s="743"/>
      <c r="O72" s="719"/>
      <c r="P72" s="719"/>
      <c r="Q72" s="719"/>
      <c r="R72" s="719"/>
      <c r="S72" s="719"/>
      <c r="T72" s="719"/>
      <c r="U72" s="719"/>
      <c r="V72" s="719"/>
      <c r="W72" s="719"/>
      <c r="X72" s="719"/>
    </row>
    <row r="73" spans="1:24" ht="27.75">
      <c r="A73" s="746"/>
      <c r="B73" s="808" t="s">
        <v>212</v>
      </c>
      <c r="C73" s="743"/>
      <c r="D73" s="809"/>
      <c r="E73" s="752"/>
      <c r="F73" s="752"/>
      <c r="G73" s="752"/>
      <c r="H73" s="758"/>
      <c r="I73" s="752"/>
      <c r="J73" s="743"/>
      <c r="K73" s="743"/>
      <c r="L73" s="743"/>
      <c r="M73" s="743"/>
      <c r="N73" s="743"/>
      <c r="O73" s="719"/>
      <c r="P73" s="719"/>
      <c r="Q73" s="719"/>
      <c r="R73" s="719"/>
      <c r="S73" s="719"/>
      <c r="T73" s="719"/>
      <c r="U73" s="719"/>
      <c r="V73" s="719"/>
      <c r="W73" s="719"/>
      <c r="X73" s="719"/>
    </row>
    <row r="74" spans="1:24" ht="27.75">
      <c r="A74" s="746"/>
      <c r="B74" s="810" t="s">
        <v>318</v>
      </c>
      <c r="C74" s="743"/>
      <c r="D74" s="752"/>
      <c r="E74" s="809"/>
      <c r="F74" s="809"/>
      <c r="G74" s="809"/>
      <c r="H74" s="774"/>
      <c r="I74" s="752"/>
      <c r="J74" s="743"/>
      <c r="K74" s="743"/>
      <c r="L74" s="743"/>
      <c r="M74" s="743"/>
      <c r="N74" s="743"/>
      <c r="O74" s="719"/>
      <c r="P74" s="719"/>
      <c r="Q74" s="719"/>
      <c r="R74" s="719"/>
      <c r="S74" s="719"/>
      <c r="T74" s="719"/>
      <c r="U74" s="719"/>
      <c r="V74" s="719"/>
      <c r="W74" s="719"/>
      <c r="X74" s="719"/>
    </row>
    <row r="75" spans="1:24" ht="27.75">
      <c r="A75" s="746"/>
      <c r="B75" s="810" t="s">
        <v>316</v>
      </c>
      <c r="C75" s="743"/>
      <c r="D75" s="752"/>
      <c r="E75" s="809"/>
      <c r="F75" s="809"/>
      <c r="G75" s="809"/>
      <c r="H75" s="774"/>
      <c r="I75" s="752"/>
      <c r="J75" s="743"/>
      <c r="K75" s="743"/>
      <c r="L75" s="743"/>
      <c r="M75" s="743"/>
      <c r="N75" s="743"/>
      <c r="O75" s="719"/>
      <c r="P75" s="719"/>
      <c r="Q75" s="719"/>
      <c r="R75" s="719"/>
      <c r="S75" s="719"/>
      <c r="T75" s="719"/>
      <c r="U75" s="719"/>
      <c r="V75" s="719"/>
      <c r="W75" s="719"/>
      <c r="X75" s="719"/>
    </row>
    <row r="76" spans="1:24" ht="27.75">
      <c r="A76" s="746" t="s">
        <v>644</v>
      </c>
      <c r="B76" s="739" t="s">
        <v>672</v>
      </c>
      <c r="C76" s="743"/>
      <c r="D76" s="748"/>
      <c r="E76" s="748"/>
      <c r="F76" s="748"/>
      <c r="G76" s="748"/>
      <c r="H76" s="751"/>
      <c r="I76" s="752">
        <f>SUM(C76:H76)</f>
        <v>0</v>
      </c>
      <c r="J76" s="811" t="s">
        <v>670</v>
      </c>
      <c r="K76" s="743"/>
      <c r="L76" s="743"/>
      <c r="M76" s="743"/>
      <c r="N76" s="743"/>
      <c r="O76" s="719"/>
      <c r="P76" s="719"/>
      <c r="Q76" s="719"/>
      <c r="R76" s="719"/>
      <c r="S76" s="719"/>
      <c r="T76" s="719"/>
      <c r="U76" s="719"/>
      <c r="V76" s="719"/>
      <c r="W76" s="719"/>
      <c r="X76" s="719"/>
    </row>
    <row r="77" spans="1:24" ht="27.75">
      <c r="A77" s="746" t="s">
        <v>645</v>
      </c>
      <c r="B77" s="739" t="s">
        <v>673</v>
      </c>
      <c r="C77" s="743"/>
      <c r="D77" s="748"/>
      <c r="E77" s="748"/>
      <c r="F77" s="748"/>
      <c r="G77" s="748"/>
      <c r="H77" s="751"/>
      <c r="I77" s="752">
        <f>SUM(C77:H77)</f>
        <v>0</v>
      </c>
      <c r="J77" s="811" t="s">
        <v>671</v>
      </c>
      <c r="K77" s="743"/>
      <c r="L77" s="743"/>
      <c r="M77" s="743"/>
      <c r="N77" s="743"/>
      <c r="O77" s="719"/>
      <c r="P77" s="719"/>
      <c r="Q77" s="719"/>
      <c r="R77" s="719"/>
      <c r="S77" s="719"/>
      <c r="T77" s="719"/>
      <c r="U77" s="719"/>
      <c r="V77" s="719"/>
      <c r="W77" s="719"/>
      <c r="X77" s="719"/>
    </row>
    <row r="78" spans="1:24" ht="27.75">
      <c r="A78" s="746"/>
      <c r="B78" s="739" t="s">
        <v>309</v>
      </c>
      <c r="C78" s="743"/>
      <c r="D78" s="809"/>
      <c r="E78" s="809"/>
      <c r="F78" s="809"/>
      <c r="G78" s="809"/>
      <c r="H78" s="774"/>
      <c r="I78" s="752"/>
      <c r="J78" s="743"/>
      <c r="K78" s="743"/>
      <c r="L78" s="743"/>
      <c r="M78" s="743"/>
      <c r="N78" s="743"/>
      <c r="O78" s="719"/>
      <c r="P78" s="719"/>
      <c r="Q78" s="719"/>
      <c r="R78" s="719"/>
      <c r="S78" s="719"/>
      <c r="T78" s="719"/>
      <c r="U78" s="719"/>
      <c r="V78" s="719"/>
      <c r="W78" s="719"/>
      <c r="X78" s="719"/>
    </row>
    <row r="79" spans="1:24" ht="27.75">
      <c r="A79" s="746" t="s">
        <v>646</v>
      </c>
      <c r="B79" s="739" t="s">
        <v>460</v>
      </c>
      <c r="C79" s="743" t="s">
        <v>290</v>
      </c>
      <c r="D79" s="809">
        <f>IF(D18&lt;D76+D77,D18,D76+D77)</f>
        <v>0</v>
      </c>
      <c r="E79" s="809">
        <f>IF(E18&lt;E76+E77,E18,E76+E77)</f>
        <v>0</v>
      </c>
      <c r="F79" s="809">
        <f>IF(F18&lt;F76+F77,F18,F76+F77)</f>
        <v>0</v>
      </c>
      <c r="G79" s="774">
        <f>IF(G18+G19&lt;G76+G77,G18+G19,G76+G77)</f>
        <v>0</v>
      </c>
      <c r="H79" s="774">
        <f>IF(H18&lt;H76+H77,H18,H76+H77)</f>
        <v>0</v>
      </c>
      <c r="I79" s="752">
        <f>SUM(C79:H79)</f>
        <v>0</v>
      </c>
      <c r="J79" s="743"/>
      <c r="K79" s="743"/>
      <c r="L79" s="743"/>
      <c r="M79" s="743"/>
      <c r="N79" s="743"/>
      <c r="O79" s="719"/>
      <c r="P79" s="719"/>
      <c r="Q79" s="719"/>
      <c r="R79" s="719"/>
      <c r="S79" s="719"/>
      <c r="T79" s="719"/>
      <c r="U79" s="719"/>
      <c r="V79" s="719"/>
      <c r="W79" s="719"/>
      <c r="X79" s="719"/>
    </row>
    <row r="80" spans="1:24" ht="27.75">
      <c r="A80" s="746"/>
      <c r="B80" s="739"/>
      <c r="C80" s="743"/>
      <c r="D80" s="809"/>
      <c r="E80" s="809"/>
      <c r="F80" s="809"/>
      <c r="G80" s="809"/>
      <c r="H80" s="774"/>
      <c r="I80" s="752"/>
      <c r="J80" s="743"/>
      <c r="K80" s="743"/>
      <c r="L80" s="743"/>
      <c r="M80" s="743"/>
      <c r="N80" s="743"/>
      <c r="O80" s="719"/>
      <c r="P80" s="719"/>
      <c r="Q80" s="719"/>
      <c r="R80" s="719"/>
      <c r="S80" s="719"/>
      <c r="T80" s="719"/>
      <c r="U80" s="719"/>
      <c r="V80" s="719"/>
      <c r="W80" s="719"/>
      <c r="X80" s="719"/>
    </row>
    <row r="81" spans="1:24" ht="27.75">
      <c r="A81" s="746"/>
      <c r="B81" s="812" t="s">
        <v>310</v>
      </c>
      <c r="C81" s="743"/>
      <c r="D81" s="809"/>
      <c r="E81" s="752"/>
      <c r="F81" s="752"/>
      <c r="G81" s="752"/>
      <c r="H81" s="758"/>
      <c r="I81" s="752" t="s">
        <v>8</v>
      </c>
      <c r="J81" s="743"/>
      <c r="K81" s="743"/>
      <c r="L81" s="743"/>
      <c r="M81" s="743"/>
      <c r="N81" s="743"/>
      <c r="O81" s="719"/>
      <c r="P81" s="719"/>
      <c r="Q81" s="719"/>
      <c r="R81" s="719"/>
      <c r="S81" s="719"/>
      <c r="T81" s="719"/>
      <c r="U81" s="719"/>
      <c r="V81" s="719"/>
      <c r="W81" s="719"/>
      <c r="X81" s="719"/>
    </row>
    <row r="82" spans="1:24" ht="27.75">
      <c r="A82" s="746"/>
      <c r="B82" s="812" t="s">
        <v>311</v>
      </c>
      <c r="C82" s="743"/>
      <c r="D82" s="809"/>
      <c r="E82" s="752"/>
      <c r="F82" s="752"/>
      <c r="G82" s="752"/>
      <c r="H82" s="758"/>
      <c r="I82" s="752" t="s">
        <v>8</v>
      </c>
      <c r="J82" s="743"/>
      <c r="K82" s="743"/>
      <c r="L82" s="743"/>
      <c r="M82" s="743"/>
      <c r="N82" s="743"/>
      <c r="O82" s="719"/>
      <c r="P82" s="719"/>
      <c r="Q82" s="719"/>
      <c r="R82" s="719"/>
      <c r="S82" s="719"/>
      <c r="T82" s="719"/>
      <c r="U82" s="719"/>
      <c r="V82" s="719"/>
      <c r="W82" s="719"/>
      <c r="X82" s="719"/>
    </row>
    <row r="83" spans="1:24" ht="27.75">
      <c r="A83" s="746" t="s">
        <v>647</v>
      </c>
      <c r="B83" s="753" t="s">
        <v>287</v>
      </c>
      <c r="C83" s="743" t="s">
        <v>290</v>
      </c>
      <c r="D83" s="807">
        <f>D11</f>
        <v>0</v>
      </c>
      <c r="E83" s="807">
        <f>E11</f>
        <v>0</v>
      </c>
      <c r="F83" s="807">
        <f>F11</f>
        <v>0</v>
      </c>
      <c r="G83" s="807">
        <f>G11</f>
        <v>0</v>
      </c>
      <c r="H83" s="813">
        <f>H11</f>
        <v>0</v>
      </c>
      <c r="I83" s="752">
        <f>SUM(C83:H83)</f>
        <v>0</v>
      </c>
      <c r="J83" s="806"/>
      <c r="K83" s="743"/>
      <c r="L83" s="743"/>
      <c r="M83" s="743"/>
      <c r="N83" s="743"/>
      <c r="O83" s="719"/>
      <c r="P83" s="719"/>
      <c r="Q83" s="719"/>
      <c r="R83" s="719"/>
      <c r="S83" s="719"/>
      <c r="T83" s="719"/>
      <c r="U83" s="719"/>
      <c r="V83" s="719"/>
      <c r="W83" s="719"/>
      <c r="X83" s="719"/>
    </row>
    <row r="84" spans="1:24" ht="27.75">
      <c r="A84" s="746"/>
      <c r="B84" s="739" t="s">
        <v>674</v>
      </c>
      <c r="C84" s="743"/>
      <c r="D84" s="807"/>
      <c r="E84" s="807"/>
      <c r="F84" s="807"/>
      <c r="G84" s="807"/>
      <c r="H84" s="813"/>
      <c r="I84" s="807"/>
      <c r="J84" s="806"/>
      <c r="K84" s="743"/>
      <c r="L84" s="743"/>
      <c r="M84" s="743"/>
      <c r="N84" s="743"/>
      <c r="O84" s="719"/>
      <c r="P84" s="719"/>
      <c r="Q84" s="719"/>
      <c r="R84" s="719"/>
      <c r="S84" s="719"/>
      <c r="T84" s="719"/>
      <c r="U84" s="719"/>
      <c r="V84" s="719"/>
      <c r="W84" s="719"/>
      <c r="X84" s="719"/>
    </row>
    <row r="85" spans="1:24" ht="27.75">
      <c r="A85" s="746" t="s">
        <v>648</v>
      </c>
      <c r="B85" s="739" t="s">
        <v>312</v>
      </c>
      <c r="C85" s="743"/>
      <c r="D85" s="807">
        <f>IF(D18-D76-D77&lt;0,0,D18-D76-D77)</f>
        <v>0</v>
      </c>
      <c r="E85" s="807">
        <f>IF(E18-E76-E77&lt;0,0,E18-E76-E77)</f>
        <v>0</v>
      </c>
      <c r="F85" s="807">
        <f>IF(F18-F76-F77&lt;0,0,F18-F76-F77)</f>
        <v>0</v>
      </c>
      <c r="G85" s="807">
        <f>IF(G18+G19-G76-G77&lt;0,0,G18+G19-G76-G77)</f>
        <v>0</v>
      </c>
      <c r="H85" s="813">
        <f>IF(H18-H76-H77&lt;0,0,H18-H76-H77)</f>
        <v>0</v>
      </c>
      <c r="I85" s="752">
        <f>SUM(C85:H85)</f>
        <v>0</v>
      </c>
      <c r="J85" s="806"/>
      <c r="K85" s="743"/>
      <c r="L85" s="743"/>
      <c r="M85" s="743"/>
      <c r="N85" s="743"/>
      <c r="O85" s="719"/>
      <c r="P85" s="719"/>
      <c r="Q85" s="719"/>
      <c r="R85" s="719"/>
      <c r="S85" s="719"/>
      <c r="T85" s="719"/>
      <c r="U85" s="719"/>
      <c r="V85" s="719"/>
      <c r="W85" s="719"/>
      <c r="X85" s="719"/>
    </row>
    <row r="86" spans="1:24" ht="27.75">
      <c r="A86" s="746"/>
      <c r="B86" s="739"/>
      <c r="C86" s="743"/>
      <c r="D86" s="807"/>
      <c r="E86" s="807"/>
      <c r="F86" s="807"/>
      <c r="G86" s="807"/>
      <c r="H86" s="813"/>
      <c r="I86" s="807"/>
      <c r="J86" s="806"/>
      <c r="K86" s="743"/>
      <c r="L86" s="743"/>
      <c r="M86" s="743"/>
      <c r="N86" s="743"/>
      <c r="O86" s="719"/>
      <c r="P86" s="719"/>
      <c r="Q86" s="719"/>
      <c r="R86" s="719"/>
      <c r="S86" s="719"/>
      <c r="T86" s="719"/>
      <c r="U86" s="719"/>
      <c r="V86" s="719"/>
      <c r="W86" s="719"/>
      <c r="X86" s="719"/>
    </row>
    <row r="87" spans="1:24" ht="27.75">
      <c r="A87" s="746"/>
      <c r="B87" s="739" t="s">
        <v>313</v>
      </c>
      <c r="C87" s="743"/>
      <c r="D87" s="807"/>
      <c r="E87" s="807"/>
      <c r="F87" s="807"/>
      <c r="G87" s="807"/>
      <c r="H87" s="813"/>
      <c r="I87" s="807"/>
      <c r="J87" s="806"/>
      <c r="K87" s="743"/>
      <c r="L87" s="743"/>
      <c r="M87" s="743"/>
      <c r="N87" s="743"/>
      <c r="O87" s="719"/>
      <c r="P87" s="719"/>
      <c r="Q87" s="719"/>
      <c r="R87" s="719"/>
      <c r="S87" s="719"/>
      <c r="T87" s="719"/>
      <c r="U87" s="719"/>
      <c r="V87" s="719"/>
      <c r="W87" s="719"/>
      <c r="X87" s="719"/>
    </row>
    <row r="88" spans="1:24" ht="27.75">
      <c r="A88" s="746"/>
      <c r="B88" s="739" t="s">
        <v>314</v>
      </c>
      <c r="C88" s="743"/>
      <c r="D88" s="807"/>
      <c r="E88" s="807"/>
      <c r="F88" s="807"/>
      <c r="G88" s="807"/>
      <c r="H88" s="813"/>
      <c r="I88" s="807"/>
      <c r="J88" s="806"/>
      <c r="K88" s="743"/>
      <c r="L88" s="743"/>
      <c r="M88" s="743"/>
      <c r="N88" s="743"/>
      <c r="O88" s="719"/>
      <c r="P88" s="719"/>
      <c r="Q88" s="719"/>
      <c r="R88" s="719"/>
      <c r="S88" s="719"/>
      <c r="T88" s="719"/>
      <c r="U88" s="719"/>
      <c r="V88" s="719"/>
      <c r="W88" s="719"/>
      <c r="X88" s="719"/>
    </row>
    <row r="89" spans="1:24" ht="27.75">
      <c r="A89" s="746" t="s">
        <v>649</v>
      </c>
      <c r="B89" s="739"/>
      <c r="C89" s="743">
        <f>I17</f>
        <v>0</v>
      </c>
      <c r="D89" s="807">
        <f>D18-D76-D77-D83</f>
        <v>0</v>
      </c>
      <c r="E89" s="807">
        <f>E18-E76-E77-E83</f>
        <v>0</v>
      </c>
      <c r="F89" s="807">
        <f>F18-F76-F77-F83</f>
        <v>0</v>
      </c>
      <c r="G89" s="807">
        <f>G18+G19-G76-G77-G83</f>
        <v>0</v>
      </c>
      <c r="H89" s="813">
        <f>H18-H76-H77-H83</f>
        <v>0</v>
      </c>
      <c r="I89" s="752">
        <f>SUM(C89:H89)</f>
        <v>0</v>
      </c>
      <c r="J89" s="806"/>
      <c r="K89" s="743"/>
      <c r="L89" s="743"/>
      <c r="M89" s="743"/>
      <c r="N89" s="743"/>
      <c r="O89" s="719"/>
      <c r="P89" s="719"/>
      <c r="Q89" s="719"/>
      <c r="R89" s="719"/>
      <c r="S89" s="719"/>
      <c r="T89" s="719"/>
      <c r="U89" s="719"/>
      <c r="V89" s="719"/>
      <c r="W89" s="719"/>
      <c r="X89" s="719"/>
    </row>
    <row r="90" spans="1:24" ht="27.75">
      <c r="A90" s="746"/>
      <c r="B90" s="739"/>
      <c r="C90" s="744"/>
      <c r="D90" s="764"/>
      <c r="E90" s="764"/>
      <c r="F90" s="764"/>
      <c r="G90" s="764"/>
      <c r="H90" s="768"/>
      <c r="I90" s="752"/>
      <c r="J90" s="743"/>
      <c r="K90" s="743"/>
      <c r="L90" s="743"/>
      <c r="M90" s="743"/>
      <c r="N90" s="743"/>
      <c r="O90" s="719"/>
      <c r="P90" s="719"/>
      <c r="Q90" s="719"/>
      <c r="R90" s="719"/>
      <c r="S90" s="719"/>
      <c r="T90" s="719"/>
      <c r="U90" s="719"/>
      <c r="V90" s="719"/>
      <c r="W90" s="719"/>
      <c r="X90" s="719"/>
    </row>
    <row r="91" spans="1:24" ht="27.75">
      <c r="A91" s="746"/>
      <c r="B91" s="814">
        <f ca="1">NOW()</f>
        <v>44638.398094560187</v>
      </c>
      <c r="C91" s="744"/>
      <c r="D91" s="764"/>
      <c r="E91" s="764"/>
      <c r="F91" s="764"/>
      <c r="G91" s="764"/>
      <c r="H91" s="768"/>
      <c r="I91" s="752"/>
      <c r="J91" s="743"/>
      <c r="K91" s="743"/>
      <c r="L91" s="743"/>
      <c r="M91" s="743"/>
      <c r="N91" s="743"/>
      <c r="O91" s="719"/>
      <c r="P91" s="719"/>
      <c r="Q91" s="719"/>
      <c r="R91" s="719"/>
      <c r="S91" s="719"/>
      <c r="T91" s="719"/>
      <c r="U91" s="719"/>
      <c r="V91" s="719"/>
      <c r="W91" s="719"/>
      <c r="X91" s="719"/>
    </row>
    <row r="92" spans="1:24" ht="27.75">
      <c r="A92" s="746"/>
      <c r="B92" s="953" t="s">
        <v>720</v>
      </c>
      <c r="C92" s="744"/>
      <c r="D92" s="764"/>
      <c r="E92" s="764"/>
      <c r="F92" s="764"/>
      <c r="G92" s="764"/>
      <c r="H92" s="768"/>
      <c r="I92" s="752"/>
      <c r="J92" s="743"/>
      <c r="K92" s="743"/>
      <c r="L92" s="743"/>
      <c r="M92" s="743"/>
      <c r="N92" s="743"/>
      <c r="O92" s="719"/>
      <c r="P92" s="719"/>
      <c r="Q92" s="719"/>
      <c r="R92" s="719"/>
      <c r="S92" s="719"/>
      <c r="T92" s="719"/>
      <c r="U92" s="719"/>
      <c r="V92" s="719"/>
      <c r="W92" s="719"/>
      <c r="X92" s="719"/>
    </row>
    <row r="93" spans="1:24">
      <c r="B93" s="125"/>
      <c r="C93" s="126"/>
      <c r="D93" s="135"/>
      <c r="E93" s="135"/>
      <c r="F93" s="135"/>
      <c r="G93" s="135"/>
      <c r="H93" s="227"/>
      <c r="I93" s="130"/>
      <c r="J93" s="43"/>
      <c r="K93" s="43"/>
      <c r="L93" s="43"/>
      <c r="M93" s="43"/>
      <c r="N93" s="43"/>
    </row>
    <row r="94" spans="1:24">
      <c r="B94" s="17"/>
      <c r="C94" s="126"/>
      <c r="D94" s="126"/>
      <c r="E94" s="126"/>
      <c r="F94" s="126"/>
      <c r="G94" s="126"/>
      <c r="H94" s="228"/>
      <c r="I94" s="43"/>
      <c r="J94" s="43"/>
      <c r="K94" s="43"/>
      <c r="L94" s="43"/>
      <c r="M94" s="43"/>
      <c r="N94" s="43"/>
    </row>
    <row r="95" spans="1:24">
      <c r="B95" s="17"/>
      <c r="C95" s="126"/>
      <c r="D95" s="126"/>
      <c r="E95" s="126"/>
      <c r="F95" s="126"/>
      <c r="G95" s="126"/>
      <c r="H95" s="126"/>
      <c r="I95" s="43"/>
      <c r="J95" s="43"/>
      <c r="K95" s="43"/>
      <c r="L95" s="43"/>
      <c r="M95" s="43"/>
      <c r="N95" s="43"/>
    </row>
    <row r="96" spans="1:24">
      <c r="B96" s="35"/>
      <c r="C96" s="124"/>
      <c r="D96" s="124"/>
      <c r="E96" s="124"/>
      <c r="F96" s="124"/>
      <c r="G96" s="124"/>
      <c r="H96" s="124"/>
      <c r="I96" s="66"/>
      <c r="J96" s="66"/>
      <c r="K96" s="66"/>
      <c r="L96" s="66"/>
      <c r="M96" s="66"/>
      <c r="N96" s="66"/>
    </row>
    <row r="97" spans="2:14">
      <c r="B97" s="35"/>
      <c r="C97" s="124"/>
      <c r="D97" s="124"/>
      <c r="E97" s="124"/>
      <c r="F97" s="124"/>
      <c r="G97" s="124"/>
      <c r="H97" s="124"/>
      <c r="I97" s="66"/>
      <c r="J97" s="66"/>
      <c r="K97" s="66"/>
      <c r="L97" s="66"/>
      <c r="M97" s="66"/>
      <c r="N97" s="66"/>
    </row>
    <row r="98" spans="2:14">
      <c r="B98" s="35"/>
      <c r="C98" s="124"/>
      <c r="D98" s="124"/>
      <c r="E98" s="124"/>
      <c r="F98" s="124"/>
      <c r="G98" s="124"/>
      <c r="H98" s="124"/>
      <c r="I98" s="124"/>
      <c r="J98" s="66"/>
      <c r="K98" s="66"/>
      <c r="L98" s="66"/>
      <c r="M98" s="66"/>
      <c r="N98" s="66"/>
    </row>
    <row r="99" spans="2:14">
      <c r="B99" s="35"/>
      <c r="C99" s="124"/>
      <c r="D99" s="124"/>
      <c r="E99" s="124"/>
      <c r="F99" s="124"/>
      <c r="G99" s="124"/>
      <c r="H99" s="124"/>
      <c r="I99" s="124"/>
      <c r="J99" s="66"/>
      <c r="K99" s="66"/>
      <c r="L99" s="66"/>
      <c r="M99" s="66"/>
      <c r="N99" s="66"/>
    </row>
    <row r="100" spans="2:14">
      <c r="B100" s="35"/>
      <c r="C100" s="124"/>
      <c r="D100" s="124"/>
      <c r="E100" s="124"/>
      <c r="F100" s="124"/>
      <c r="G100" s="124"/>
      <c r="H100" s="124"/>
      <c r="I100" s="124"/>
      <c r="J100" s="66"/>
      <c r="K100" s="66"/>
      <c r="L100" s="66"/>
      <c r="M100" s="66"/>
      <c r="N100" s="66"/>
    </row>
    <row r="101" spans="2:14">
      <c r="B101" s="35"/>
      <c r="C101" s="124"/>
      <c r="D101" s="124"/>
      <c r="E101" s="124"/>
      <c r="F101" s="124"/>
      <c r="G101" s="124"/>
      <c r="H101" s="124"/>
      <c r="I101" s="124"/>
      <c r="J101" s="66"/>
      <c r="K101" s="66"/>
      <c r="L101" s="66"/>
      <c r="M101" s="66"/>
      <c r="N101" s="66"/>
    </row>
    <row r="102" spans="2:14">
      <c r="B102" s="35"/>
      <c r="C102" s="124"/>
      <c r="D102" s="124"/>
      <c r="E102" s="124"/>
      <c r="F102" s="124"/>
      <c r="G102" s="124"/>
      <c r="H102" s="124"/>
      <c r="I102" s="124"/>
      <c r="J102" s="66"/>
      <c r="K102" s="66"/>
      <c r="L102" s="66"/>
      <c r="M102" s="66"/>
      <c r="N102" s="66"/>
    </row>
    <row r="103" spans="2:14">
      <c r="B103" s="35"/>
      <c r="C103" s="124"/>
      <c r="D103" s="124"/>
      <c r="E103" s="124"/>
      <c r="F103" s="124"/>
      <c r="G103" s="124"/>
      <c r="H103" s="124"/>
      <c r="I103" s="124"/>
      <c r="J103" s="66"/>
      <c r="K103" s="66"/>
      <c r="L103" s="66"/>
      <c r="M103" s="66"/>
      <c r="N103" s="66"/>
    </row>
    <row r="104" spans="2:14">
      <c r="B104" s="35"/>
      <c r="C104" s="124"/>
      <c r="D104" s="124"/>
      <c r="E104" s="124"/>
      <c r="F104" s="124"/>
      <c r="G104" s="124"/>
      <c r="H104" s="124"/>
      <c r="I104" s="124"/>
      <c r="J104" s="66"/>
      <c r="K104" s="66"/>
      <c r="L104" s="66"/>
      <c r="M104" s="66"/>
      <c r="N104" s="66"/>
    </row>
    <row r="105" spans="2:14">
      <c r="B105" s="35"/>
      <c r="C105" s="124"/>
      <c r="D105" s="124"/>
      <c r="E105" s="124"/>
      <c r="F105" s="124"/>
      <c r="G105" s="124"/>
      <c r="H105" s="124"/>
      <c r="I105" s="124"/>
      <c r="J105" s="66"/>
      <c r="K105" s="66"/>
      <c r="L105" s="66"/>
      <c r="M105" s="66"/>
      <c r="N105" s="66"/>
    </row>
    <row r="106" spans="2:14">
      <c r="B106" s="35"/>
      <c r="C106" s="124"/>
      <c r="D106" s="124"/>
      <c r="E106" s="124"/>
      <c r="F106" s="124"/>
      <c r="G106" s="124"/>
      <c r="H106" s="124"/>
      <c r="I106" s="124"/>
      <c r="J106" s="66"/>
      <c r="K106" s="66"/>
      <c r="L106" s="66"/>
      <c r="M106" s="66"/>
      <c r="N106" s="66"/>
    </row>
    <row r="107" spans="2:14">
      <c r="B107" s="35"/>
      <c r="C107" s="124"/>
      <c r="D107" s="124"/>
      <c r="E107" s="124"/>
      <c r="F107" s="124"/>
      <c r="G107" s="124"/>
      <c r="H107" s="124"/>
      <c r="I107" s="124"/>
      <c r="J107" s="66"/>
      <c r="K107" s="66"/>
      <c r="L107" s="66"/>
      <c r="M107" s="66"/>
      <c r="N107" s="66"/>
    </row>
    <row r="108" spans="2:14">
      <c r="B108" s="35"/>
      <c r="C108" s="124"/>
      <c r="D108" s="124"/>
      <c r="E108" s="124"/>
      <c r="F108" s="124"/>
      <c r="G108" s="124"/>
      <c r="H108" s="124"/>
      <c r="I108" s="124"/>
      <c r="J108" s="66"/>
      <c r="K108" s="66"/>
      <c r="L108" s="66"/>
      <c r="M108" s="66"/>
      <c r="N108" s="66"/>
    </row>
    <row r="109" spans="2:14">
      <c r="B109" s="35"/>
      <c r="C109" s="124"/>
      <c r="D109" s="124"/>
      <c r="E109" s="124"/>
      <c r="F109" s="124"/>
      <c r="G109" s="124"/>
      <c r="H109" s="124"/>
      <c r="I109" s="124"/>
      <c r="J109" s="66"/>
      <c r="K109" s="66"/>
      <c r="L109" s="66"/>
      <c r="M109" s="66"/>
      <c r="N109" s="66"/>
    </row>
    <row r="110" spans="2:14">
      <c r="B110" s="35"/>
      <c r="C110" s="124"/>
      <c r="D110" s="124"/>
      <c r="E110" s="124"/>
      <c r="F110" s="124"/>
      <c r="G110" s="124"/>
      <c r="H110" s="124"/>
      <c r="I110" s="124"/>
      <c r="J110" s="66"/>
      <c r="K110" s="66"/>
      <c r="L110" s="66"/>
      <c r="M110" s="66"/>
      <c r="N110" s="66"/>
    </row>
    <row r="111" spans="2:14">
      <c r="B111" s="35"/>
      <c r="C111" s="124"/>
      <c r="D111" s="124"/>
      <c r="E111" s="124"/>
      <c r="F111" s="124"/>
      <c r="G111" s="124"/>
      <c r="H111" s="124"/>
      <c r="I111" s="124"/>
      <c r="J111" s="66"/>
      <c r="K111" s="66"/>
      <c r="L111" s="66"/>
      <c r="M111" s="66"/>
      <c r="N111" s="66"/>
    </row>
    <row r="112" spans="2:14">
      <c r="B112" s="35"/>
      <c r="C112" s="124"/>
      <c r="D112" s="124"/>
      <c r="E112" s="124"/>
      <c r="F112" s="124"/>
      <c r="G112" s="124"/>
      <c r="H112" s="124"/>
      <c r="I112" s="124"/>
      <c r="J112" s="66"/>
      <c r="K112" s="66"/>
      <c r="L112" s="66"/>
      <c r="M112" s="66"/>
      <c r="N112" s="66"/>
    </row>
    <row r="113" spans="2:14">
      <c r="B113" s="35"/>
      <c r="C113" s="124"/>
      <c r="D113" s="124"/>
      <c r="E113" s="124"/>
      <c r="F113" s="124"/>
      <c r="G113" s="124"/>
      <c r="H113" s="124"/>
      <c r="I113" s="124"/>
      <c r="J113" s="66"/>
      <c r="K113" s="66"/>
      <c r="L113" s="66"/>
      <c r="M113" s="66"/>
      <c r="N113" s="66"/>
    </row>
    <row r="114" spans="2:14">
      <c r="B114" s="35"/>
      <c r="C114" s="124"/>
      <c r="D114" s="124"/>
      <c r="E114" s="124"/>
      <c r="F114" s="124"/>
      <c r="G114" s="124"/>
      <c r="H114" s="124"/>
      <c r="I114" s="124"/>
    </row>
    <row r="115" spans="2:14">
      <c r="B115" s="35"/>
      <c r="C115" s="124"/>
      <c r="D115" s="124"/>
      <c r="E115" s="124"/>
      <c r="F115" s="124"/>
      <c r="G115" s="124"/>
      <c r="H115" s="124"/>
      <c r="I115" s="124"/>
    </row>
    <row r="116" spans="2:14">
      <c r="B116" s="35"/>
      <c r="C116" s="124"/>
      <c r="D116" s="124"/>
      <c r="E116" s="124"/>
      <c r="F116" s="124"/>
      <c r="G116" s="124"/>
      <c r="H116" s="124"/>
      <c r="I116" s="124"/>
    </row>
    <row r="117" spans="2:14">
      <c r="B117" s="35"/>
      <c r="C117" s="124"/>
      <c r="D117" s="124"/>
      <c r="E117" s="124"/>
      <c r="F117" s="124"/>
      <c r="G117" s="124"/>
      <c r="H117" s="124"/>
      <c r="I117" s="124"/>
    </row>
    <row r="118" spans="2:14">
      <c r="B118" s="35"/>
      <c r="C118" s="124"/>
      <c r="D118" s="124"/>
      <c r="E118" s="124"/>
      <c r="F118" s="124"/>
      <c r="G118" s="124"/>
      <c r="H118" s="124"/>
      <c r="I118" s="124"/>
    </row>
    <row r="119" spans="2:14">
      <c r="B119" s="35"/>
      <c r="C119" s="124"/>
      <c r="D119" s="124"/>
      <c r="E119" s="124"/>
      <c r="F119" s="124"/>
      <c r="G119" s="124"/>
      <c r="H119" s="124"/>
      <c r="I119" s="124"/>
    </row>
    <row r="120" spans="2:14">
      <c r="B120" s="35"/>
      <c r="C120" s="124"/>
      <c r="D120" s="124"/>
      <c r="E120" s="124"/>
      <c r="F120" s="124"/>
      <c r="G120" s="124"/>
      <c r="H120" s="124"/>
      <c r="I120" s="124"/>
    </row>
    <row r="121" spans="2:14">
      <c r="B121" s="35"/>
      <c r="C121" s="124"/>
      <c r="D121" s="124"/>
      <c r="E121" s="124"/>
      <c r="F121" s="124"/>
      <c r="G121" s="124"/>
      <c r="H121" s="124"/>
      <c r="I121" s="124"/>
    </row>
    <row r="122" spans="2:14">
      <c r="B122" s="35"/>
      <c r="C122" s="35"/>
      <c r="D122" s="35"/>
      <c r="E122" s="35"/>
      <c r="F122" s="35"/>
      <c r="G122" s="35"/>
      <c r="H122" s="35"/>
      <c r="I122" s="35"/>
    </row>
    <row r="123" spans="2:14">
      <c r="B123" s="35"/>
      <c r="C123" s="35"/>
      <c r="D123" s="35"/>
      <c r="E123" s="35"/>
      <c r="F123" s="35"/>
      <c r="G123" s="35"/>
      <c r="H123" s="35"/>
      <c r="I123" s="35"/>
    </row>
    <row r="124" spans="2:14">
      <c r="B124" s="35"/>
      <c r="C124" s="35"/>
      <c r="D124" s="35"/>
      <c r="E124" s="35"/>
      <c r="F124" s="35"/>
      <c r="G124" s="35"/>
      <c r="H124" s="35"/>
      <c r="I124" s="35"/>
    </row>
    <row r="125" spans="2:14">
      <c r="B125" s="35"/>
      <c r="C125" s="35"/>
      <c r="D125" s="35"/>
      <c r="E125" s="35"/>
      <c r="F125" s="35"/>
      <c r="G125" s="35"/>
      <c r="H125" s="35"/>
      <c r="I125" s="35"/>
    </row>
    <row r="126" spans="2:14">
      <c r="B126" s="35"/>
      <c r="C126" s="35"/>
      <c r="D126" s="35"/>
      <c r="E126" s="35"/>
      <c r="F126" s="35"/>
      <c r="G126" s="35"/>
      <c r="H126" s="35"/>
      <c r="I126" s="35"/>
    </row>
    <row r="127" spans="2:14">
      <c r="B127" s="35"/>
      <c r="C127" s="35"/>
      <c r="D127" s="35"/>
      <c r="E127" s="35"/>
      <c r="F127" s="35"/>
      <c r="G127" s="35"/>
      <c r="H127" s="35"/>
      <c r="I127" s="35"/>
    </row>
    <row r="128" spans="2:14">
      <c r="B128" s="35"/>
      <c r="C128" s="35"/>
      <c r="D128" s="35"/>
      <c r="E128" s="35"/>
      <c r="F128" s="35"/>
      <c r="G128" s="35"/>
      <c r="H128" s="35"/>
      <c r="I128" s="35"/>
    </row>
    <row r="129" spans="2:9">
      <c r="B129" s="35"/>
      <c r="C129" s="35"/>
      <c r="D129" s="35"/>
      <c r="E129" s="35"/>
      <c r="F129" s="35"/>
      <c r="G129" s="35"/>
      <c r="H129" s="35"/>
      <c r="I129" s="35"/>
    </row>
    <row r="130" spans="2:9">
      <c r="B130" s="35"/>
      <c r="C130" s="35"/>
      <c r="D130" s="35"/>
      <c r="E130" s="35"/>
      <c r="F130" s="35"/>
      <c r="G130" s="35"/>
      <c r="H130" s="35"/>
      <c r="I130" s="35"/>
    </row>
    <row r="131" spans="2:9">
      <c r="B131" s="35"/>
      <c r="C131" s="35"/>
      <c r="D131" s="35"/>
      <c r="E131" s="35"/>
      <c r="F131" s="35"/>
      <c r="G131" s="35"/>
      <c r="H131" s="35"/>
      <c r="I131" s="35"/>
    </row>
    <row r="132" spans="2:9">
      <c r="B132" s="35"/>
      <c r="C132" s="35"/>
      <c r="D132" s="35"/>
      <c r="E132" s="35"/>
      <c r="F132" s="35"/>
      <c r="G132" s="35"/>
      <c r="H132" s="35"/>
      <c r="I132" s="35"/>
    </row>
    <row r="133" spans="2:9">
      <c r="B133" s="35"/>
      <c r="C133" s="35"/>
      <c r="D133" s="35"/>
      <c r="E133" s="35"/>
      <c r="F133" s="35"/>
      <c r="G133" s="35"/>
      <c r="H133" s="35"/>
      <c r="I133" s="35"/>
    </row>
    <row r="134" spans="2:9">
      <c r="B134" s="35"/>
      <c r="C134" s="35"/>
      <c r="D134" s="35"/>
      <c r="E134" s="35"/>
      <c r="F134" s="35"/>
      <c r="G134" s="35"/>
      <c r="H134" s="35"/>
      <c r="I134" s="35"/>
    </row>
    <row r="135" spans="2:9">
      <c r="B135" s="35"/>
      <c r="C135" s="35"/>
      <c r="D135" s="35"/>
      <c r="E135" s="35"/>
      <c r="F135" s="35"/>
      <c r="G135" s="35"/>
      <c r="H135" s="35"/>
      <c r="I135" s="35"/>
    </row>
    <row r="136" spans="2:9">
      <c r="B136" s="35"/>
      <c r="C136" s="35"/>
      <c r="D136" s="35"/>
      <c r="E136" s="35"/>
      <c r="F136" s="35"/>
      <c r="G136" s="35"/>
      <c r="H136" s="35"/>
      <c r="I136" s="35"/>
    </row>
    <row r="137" spans="2:9">
      <c r="B137" s="35"/>
      <c r="C137" s="35"/>
      <c r="D137" s="35"/>
      <c r="E137" s="35"/>
      <c r="F137" s="35"/>
      <c r="G137" s="35"/>
      <c r="H137" s="35"/>
      <c r="I137" s="35"/>
    </row>
    <row r="138" spans="2:9">
      <c r="B138" s="35"/>
      <c r="C138" s="35"/>
      <c r="D138" s="35"/>
      <c r="E138" s="35"/>
      <c r="F138" s="35"/>
      <c r="G138" s="35"/>
      <c r="H138" s="35"/>
      <c r="I138" s="35"/>
    </row>
    <row r="139" spans="2:9">
      <c r="B139" s="35"/>
      <c r="C139" s="35"/>
      <c r="D139" s="35"/>
      <c r="E139" s="35"/>
      <c r="F139" s="35"/>
      <c r="G139" s="35"/>
      <c r="H139" s="35"/>
      <c r="I139" s="35"/>
    </row>
    <row r="140" spans="2:9">
      <c r="B140" s="35"/>
      <c r="C140" s="35"/>
      <c r="D140" s="35"/>
      <c r="E140" s="35"/>
      <c r="F140" s="35"/>
      <c r="G140" s="35"/>
      <c r="H140" s="35"/>
      <c r="I140" s="35"/>
    </row>
    <row r="141" spans="2:9">
      <c r="B141" s="35"/>
      <c r="C141" s="35"/>
      <c r="D141" s="35"/>
      <c r="E141" s="35"/>
      <c r="F141" s="35"/>
      <c r="G141" s="35"/>
      <c r="H141" s="35"/>
      <c r="I141" s="35"/>
    </row>
    <row r="142" spans="2:9">
      <c r="B142" s="35"/>
      <c r="C142" s="35"/>
      <c r="D142" s="35"/>
      <c r="E142" s="35"/>
      <c r="F142" s="35"/>
      <c r="G142" s="35"/>
      <c r="H142" s="35"/>
      <c r="I142" s="35"/>
    </row>
    <row r="143" spans="2:9">
      <c r="B143" s="35"/>
      <c r="C143" s="35"/>
      <c r="D143" s="35"/>
      <c r="E143" s="35"/>
      <c r="F143" s="35"/>
      <c r="G143" s="35"/>
      <c r="H143" s="35"/>
      <c r="I143" s="35"/>
    </row>
    <row r="144" spans="2:9">
      <c r="B144" s="35"/>
      <c r="C144" s="35"/>
      <c r="D144" s="35"/>
      <c r="E144" s="35"/>
      <c r="F144" s="35"/>
      <c r="G144" s="35"/>
      <c r="H144" s="35"/>
      <c r="I144" s="35"/>
    </row>
    <row r="145" spans="2:9">
      <c r="B145" s="35"/>
      <c r="C145" s="35"/>
      <c r="D145" s="35"/>
      <c r="E145" s="35"/>
      <c r="F145" s="35"/>
      <c r="G145" s="35"/>
      <c r="H145" s="35"/>
      <c r="I145" s="35"/>
    </row>
    <row r="146" spans="2:9">
      <c r="B146" s="35"/>
      <c r="C146" s="35"/>
      <c r="D146" s="35"/>
      <c r="E146" s="35"/>
      <c r="F146" s="35"/>
      <c r="G146" s="35"/>
      <c r="H146" s="35"/>
      <c r="I146" s="35"/>
    </row>
    <row r="147" spans="2:9">
      <c r="B147" s="35"/>
      <c r="C147" s="35"/>
      <c r="D147" s="35"/>
      <c r="E147" s="35"/>
      <c r="F147" s="35"/>
      <c r="G147" s="35"/>
      <c r="H147" s="35"/>
      <c r="I147" s="35"/>
    </row>
    <row r="148" spans="2:9">
      <c r="B148" s="35"/>
      <c r="C148" s="35"/>
      <c r="D148" s="35"/>
      <c r="E148" s="35"/>
      <c r="F148" s="35"/>
      <c r="G148" s="35"/>
      <c r="H148" s="35"/>
      <c r="I148" s="35"/>
    </row>
    <row r="149" spans="2:9">
      <c r="B149" s="35"/>
      <c r="C149" s="35"/>
      <c r="D149" s="35"/>
      <c r="E149" s="35"/>
      <c r="F149" s="35"/>
      <c r="G149" s="35"/>
      <c r="H149" s="35"/>
      <c r="I149" s="35"/>
    </row>
    <row r="150" spans="2:9">
      <c r="B150" s="35"/>
      <c r="C150" s="35"/>
      <c r="D150" s="35"/>
      <c r="E150" s="35"/>
      <c r="F150" s="35"/>
      <c r="G150" s="35"/>
      <c r="H150" s="35"/>
      <c r="I150" s="35"/>
    </row>
    <row r="151" spans="2:9">
      <c r="B151" s="35"/>
      <c r="C151" s="35"/>
      <c r="D151" s="35"/>
      <c r="E151" s="35"/>
      <c r="F151" s="35"/>
      <c r="G151" s="35"/>
      <c r="H151" s="35"/>
      <c r="I151" s="35"/>
    </row>
    <row r="152" spans="2:9">
      <c r="B152" s="35"/>
      <c r="C152" s="35"/>
      <c r="D152" s="35"/>
      <c r="E152" s="35"/>
      <c r="F152" s="35"/>
      <c r="G152" s="35"/>
      <c r="H152" s="35"/>
      <c r="I152" s="35"/>
    </row>
    <row r="153" spans="2:9">
      <c r="B153" s="35"/>
      <c r="C153" s="35"/>
      <c r="D153" s="35"/>
      <c r="E153" s="35"/>
      <c r="F153" s="35"/>
      <c r="G153" s="35"/>
      <c r="H153" s="35"/>
      <c r="I153" s="35"/>
    </row>
    <row r="154" spans="2:9">
      <c r="B154" s="35"/>
      <c r="C154" s="35"/>
      <c r="D154" s="35"/>
      <c r="E154" s="35"/>
      <c r="F154" s="35"/>
      <c r="G154" s="35"/>
      <c r="H154" s="35"/>
      <c r="I154" s="35"/>
    </row>
    <row r="155" spans="2:9">
      <c r="B155" s="35"/>
      <c r="C155" s="35"/>
      <c r="D155" s="35"/>
      <c r="E155" s="35"/>
      <c r="F155" s="35"/>
      <c r="G155" s="35"/>
      <c r="H155" s="35"/>
      <c r="I155" s="35"/>
    </row>
    <row r="156" spans="2:9">
      <c r="B156" s="35"/>
      <c r="C156" s="35"/>
      <c r="D156" s="35"/>
      <c r="E156" s="35"/>
      <c r="F156" s="35"/>
      <c r="G156" s="35"/>
      <c r="H156" s="35"/>
      <c r="I156" s="35"/>
    </row>
    <row r="157" spans="2:9">
      <c r="B157" s="35"/>
      <c r="C157" s="35"/>
      <c r="D157" s="35"/>
      <c r="E157" s="35"/>
      <c r="F157" s="35"/>
      <c r="G157" s="35"/>
      <c r="H157" s="35"/>
      <c r="I157" s="35"/>
    </row>
  </sheetData>
  <mergeCells count="4">
    <mergeCell ref="Q1:T1"/>
    <mergeCell ref="A10:A11"/>
    <mergeCell ref="Q9:V9"/>
    <mergeCell ref="Q25:V25"/>
  </mergeCells>
  <phoneticPr fontId="10" type="noConversion"/>
  <conditionalFormatting sqref="J67">
    <cfRule type="notContainsBlanks" dxfId="1" priority="4">
      <formula>LEN(TRIM(J67))&gt;0</formula>
    </cfRule>
  </conditionalFormatting>
  <conditionalFormatting sqref="S3:S8 S10:S22">
    <cfRule type="containsText" dxfId="0" priority="1" operator="containsText" text="Check">
      <formula>NOT(ISERROR(SEARCH("Check",S3)))</formula>
    </cfRule>
  </conditionalFormatting>
  <pageMargins left="0.75" right="0.75" top="1" bottom="1" header="0.5" footer="0.5"/>
  <pageSetup scale="16" orientation="landscape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D5689CD729294A8833C0BAFDD061B7" ma:contentTypeVersion="11" ma:contentTypeDescription="Create a new document." ma:contentTypeScope="" ma:versionID="48b28751120a2fb946af4e528370cd9d">
  <xsd:schema xmlns:xsd="http://www.w3.org/2001/XMLSchema" xmlns:xs="http://www.w3.org/2001/XMLSchema" xmlns:p="http://schemas.microsoft.com/office/2006/metadata/properties" xmlns:ns3="7e129783-8ccb-480d-9c1c-be7ba32862e8" xmlns:ns4="08558e7b-67de-419b-ae53-24d77338d061" targetNamespace="http://schemas.microsoft.com/office/2006/metadata/properties" ma:root="true" ma:fieldsID="bc5eb064ff16aa15252ae283e60431d5" ns3:_="" ns4:_="">
    <xsd:import namespace="7e129783-8ccb-480d-9c1c-be7ba32862e8"/>
    <xsd:import namespace="08558e7b-67de-419b-ae53-24d77338d06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129783-8ccb-480d-9c1c-be7ba32862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558e7b-67de-419b-ae53-24d77338d06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C734A9-7AE8-456B-896D-D068A4D730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3429AC-8470-4BDE-9DBD-A5BB8B46653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2405763-CB14-4E1E-A4B6-F753582635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129783-8ccb-480d-9c1c-be7ba32862e8"/>
    <ds:schemaRef ds:uri="08558e7b-67de-419b-ae53-24d77338d0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23</vt:i4>
      </vt:variant>
    </vt:vector>
  </HeadingPairs>
  <TitlesOfParts>
    <vt:vector size="33" baseType="lpstr">
      <vt:lpstr>INSTRUCTIONS</vt:lpstr>
      <vt:lpstr>SCHEDA</vt:lpstr>
      <vt:lpstr>SCHEDA1</vt:lpstr>
      <vt:lpstr>SCHEDAAA</vt:lpstr>
      <vt:lpstr>IIIB</vt:lpstr>
      <vt:lpstr>IIIC</vt:lpstr>
      <vt:lpstr>IIIE</vt:lpstr>
      <vt:lpstr>IIID</vt:lpstr>
      <vt:lpstr>VERMTCH</vt:lpstr>
      <vt:lpstr>Check</vt:lpstr>
      <vt:lpstr>Admin.perct</vt:lpstr>
      <vt:lpstr>AdminNGA</vt:lpstr>
      <vt:lpstr>Check</vt:lpstr>
      <vt:lpstr>IIIB.percents</vt:lpstr>
      <vt:lpstr>IIIBNGA</vt:lpstr>
      <vt:lpstr>IIIBworkseet</vt:lpstr>
      <vt:lpstr>IIIC1.percents</vt:lpstr>
      <vt:lpstr>IIIC1NGA</vt:lpstr>
      <vt:lpstr>IIIC1worksheet</vt:lpstr>
      <vt:lpstr>IIIC2.Percents</vt:lpstr>
      <vt:lpstr>IIIC2NGA</vt:lpstr>
      <vt:lpstr>IIID.percents</vt:lpstr>
      <vt:lpstr>IIIDNGA</vt:lpstr>
      <vt:lpstr>IIIDworksheet</vt:lpstr>
      <vt:lpstr>IIIE.Percents</vt:lpstr>
      <vt:lpstr>IIIENGA</vt:lpstr>
      <vt:lpstr>IIIEworksheet</vt:lpstr>
      <vt:lpstr>IIIE!Print_Area</vt:lpstr>
      <vt:lpstr>INSTRUCTIONS!Print_Area</vt:lpstr>
      <vt:lpstr>SCHEDA</vt:lpstr>
      <vt:lpstr>SCHEDA1</vt:lpstr>
      <vt:lpstr>SchedAAAworksheet</vt:lpstr>
      <vt:lpstr>VERMTCH</vt:lpstr>
    </vt:vector>
  </TitlesOfParts>
  <Company>KANSAS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KDOA</dc:creator>
  <cp:lastModifiedBy>Gabrielle Risley [KDADS]</cp:lastModifiedBy>
  <cp:lastPrinted>2022-01-17T16:32:57Z</cp:lastPrinted>
  <dcterms:created xsi:type="dcterms:W3CDTF">1998-11-17T19:54:27Z</dcterms:created>
  <dcterms:modified xsi:type="dcterms:W3CDTF">2022-03-18T14:33:34Z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0x01010052D5689CD729294A8833C0BAFDD061B7</vt:lpwstr>
  </property>
</Properties>
</file>