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kansashealthsolutions-my.sharepoint.com/personal/kcjohnson_healthsrc_org/Documents/Documents/SIA/"/>
    </mc:Choice>
  </mc:AlternateContent>
  <xr:revisionPtr revIDLastSave="0" documentId="8_{C3FE401C-CE55-46F2-BA30-2CF96ED6EE9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General Notes and Questions" sheetId="15" r:id="rId1"/>
    <sheet name="1" sheetId="1" r:id="rId2"/>
    <sheet name="2" sheetId="2" r:id="rId3"/>
    <sheet name="3, 4, 5" sheetId="14" r:id="rId4"/>
    <sheet name="6" sheetId="6" r:id="rId5"/>
    <sheet name="7" sheetId="7" r:id="rId6"/>
    <sheet name="8" sheetId="8" r:id="rId7"/>
    <sheet name="11" sheetId="11" r:id="rId8"/>
    <sheet name="9, 10, 12" sheetId="9" r:id="rId9"/>
    <sheet name="Visuals" sheetId="16" r:id="rId10"/>
  </sheets>
  <externalReferences>
    <externalReference r:id="rId11"/>
    <externalReference r:id="rId12"/>
  </externalReferences>
  <definedNames>
    <definedName name="_xlchart.v5.0" hidden="1">[2]Sheet2!$N$4:$O$4</definedName>
    <definedName name="_xlchart.v5.1" hidden="1">[2]Sheet2!$N$5:$O$99</definedName>
    <definedName name="_xlchart.v5.10" hidden="1">[1]Sheet1!$C$1</definedName>
    <definedName name="_xlchart.v5.11" hidden="1">[1]Sheet1!$C$2:$C$107</definedName>
    <definedName name="_xlchart.v5.12" hidden="1">[1]Sheet1!$E$1:$F$1</definedName>
    <definedName name="_xlchart.v5.13" hidden="1">[1]Sheet1!$E$2:$F$108</definedName>
    <definedName name="_xlchart.v5.14" hidden="1">[1]Sheet1!$G$1</definedName>
    <definedName name="_xlchart.v5.15" hidden="1">[1]Sheet1!$G$2:$G$108</definedName>
    <definedName name="_xlchart.v5.16" hidden="1">[1]Sheet1!$J$1:$K$1</definedName>
    <definedName name="_xlchart.v5.17" hidden="1">[1]Sheet1!$J$2:$K$103</definedName>
    <definedName name="_xlchart.v5.18" hidden="1">[1]Sheet1!$L$1</definedName>
    <definedName name="_xlchart.v5.19" hidden="1">[1]Sheet1!$L$2:$L$103</definedName>
    <definedName name="_xlchart.v5.2" hidden="1">[2]Sheet2!$P$4</definedName>
    <definedName name="_xlchart.v5.3" hidden="1">[2]Sheet2!$P$5:$P$99</definedName>
    <definedName name="_xlchart.v5.4" hidden="1">[2]Sheet2!$N$4:$O$4</definedName>
    <definedName name="_xlchart.v5.5" hidden="1">[2]Sheet2!$N$5:$O$99</definedName>
    <definedName name="_xlchart.v5.6" hidden="1">[2]Sheet2!$P$4</definedName>
    <definedName name="_xlchart.v5.7" hidden="1">[2]Sheet2!$P$5:$P$99</definedName>
    <definedName name="_xlchart.v5.8" hidden="1">[1]Sheet1!$A$1:$B$1</definedName>
    <definedName name="_xlchart.v5.9" hidden="1">[1]Sheet1!$A$2:$B$107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6" l="1"/>
  <c r="C12" i="6"/>
  <c r="C11" i="6"/>
  <c r="C10" i="6"/>
  <c r="C9" i="6"/>
  <c r="C8" i="6"/>
  <c r="C7" i="6"/>
  <c r="C6" i="6"/>
  <c r="B15" i="6"/>
  <c r="N23" i="14" l="1"/>
  <c r="N22" i="14"/>
  <c r="K18" i="14"/>
  <c r="J18" i="14"/>
  <c r="I18" i="14"/>
  <c r="E4" i="7" l="1"/>
  <c r="F4" i="7"/>
  <c r="G4" i="7"/>
  <c r="E5" i="7"/>
  <c r="F5" i="7"/>
  <c r="G5" i="7"/>
  <c r="E16" i="14"/>
  <c r="E19" i="14"/>
  <c r="C33" i="1"/>
  <c r="D33" i="1"/>
  <c r="E33" i="1"/>
  <c r="F33" i="1"/>
  <c r="G33" i="1"/>
  <c r="H33" i="1"/>
  <c r="I33" i="1"/>
  <c r="J33" i="1"/>
  <c r="K33" i="1"/>
  <c r="L33" i="1"/>
  <c r="M33" i="1"/>
  <c r="B33" i="1"/>
  <c r="C5" i="7"/>
  <c r="D5" i="7"/>
  <c r="H5" i="7"/>
  <c r="I5" i="7"/>
  <c r="J5" i="7"/>
  <c r="K5" i="7"/>
  <c r="L5" i="7"/>
  <c r="M5" i="7"/>
  <c r="B5" i="7"/>
  <c r="K4" i="7"/>
  <c r="L4" i="7"/>
  <c r="M4" i="7"/>
  <c r="C4" i="7"/>
  <c r="D4" i="7"/>
  <c r="B4" i="7"/>
  <c r="O29" i="1"/>
  <c r="N29" i="1"/>
  <c r="N19" i="14"/>
  <c r="C14" i="6"/>
  <c r="C15" i="6" s="1"/>
  <c r="B14" i="6"/>
  <c r="D13" i="2"/>
  <c r="O31" i="1"/>
  <c r="O32" i="1"/>
  <c r="N31" i="1"/>
  <c r="N32" i="1"/>
  <c r="D11" i="14"/>
  <c r="C11" i="14"/>
  <c r="O9" i="14"/>
  <c r="B23" i="14"/>
  <c r="M22" i="14"/>
  <c r="L22" i="14"/>
  <c r="K22" i="14"/>
  <c r="J22" i="14"/>
  <c r="I22" i="14"/>
  <c r="H22" i="14"/>
  <c r="G22" i="14"/>
  <c r="F22" i="14"/>
  <c r="E22" i="14"/>
  <c r="D22" i="14"/>
  <c r="C22" i="14"/>
  <c r="D16" i="14"/>
  <c r="F16" i="14"/>
  <c r="G16" i="14"/>
  <c r="H16" i="14"/>
  <c r="I16" i="14"/>
  <c r="J16" i="14"/>
  <c r="K16" i="14"/>
  <c r="L16" i="14"/>
  <c r="M16" i="14"/>
  <c r="N16" i="14"/>
  <c r="C19" i="14"/>
  <c r="C16" i="14"/>
  <c r="C23" i="14" s="1"/>
  <c r="P18" i="14"/>
  <c r="P17" i="14"/>
  <c r="P15" i="14"/>
  <c r="P14" i="14"/>
  <c r="O18" i="14"/>
  <c r="O17" i="14"/>
  <c r="O15" i="14"/>
  <c r="O14" i="14"/>
  <c r="D19" i="14"/>
  <c r="F19" i="14"/>
  <c r="G19" i="14"/>
  <c r="H19" i="14"/>
  <c r="I19" i="14"/>
  <c r="J19" i="14"/>
  <c r="K19" i="14"/>
  <c r="L19" i="14"/>
  <c r="M19" i="14"/>
  <c r="O6" i="7"/>
  <c r="O7" i="7"/>
  <c r="N6" i="7"/>
  <c r="N7" i="7"/>
  <c r="E13" i="2"/>
  <c r="F13" i="2"/>
  <c r="O30" i="1"/>
  <c r="N30" i="1"/>
  <c r="O8" i="14"/>
  <c r="N8" i="14"/>
  <c r="H11" i="14"/>
  <c r="I11" i="14"/>
  <c r="J11" i="14"/>
  <c r="K11" i="14"/>
  <c r="L11" i="14"/>
  <c r="M11" i="14"/>
  <c r="O19" i="1"/>
  <c r="O20" i="1"/>
  <c r="O21" i="1"/>
  <c r="O22" i="1"/>
  <c r="O23" i="1"/>
  <c r="O24" i="1"/>
  <c r="O25" i="1"/>
  <c r="O18" i="1"/>
  <c r="N19" i="1"/>
  <c r="N20" i="1"/>
  <c r="N21" i="1"/>
  <c r="N22" i="1"/>
  <c r="N23" i="1"/>
  <c r="N24" i="1"/>
  <c r="N25" i="1"/>
  <c r="N18" i="1"/>
  <c r="C26" i="1"/>
  <c r="D26" i="1"/>
  <c r="E26" i="1"/>
  <c r="F26" i="1"/>
  <c r="G26" i="1"/>
  <c r="H26" i="1"/>
  <c r="I26" i="1"/>
  <c r="J26" i="1"/>
  <c r="K26" i="1"/>
  <c r="L26" i="1"/>
  <c r="M26" i="1"/>
  <c r="B26" i="1"/>
  <c r="C15" i="1"/>
  <c r="B15" i="1"/>
  <c r="E15" i="1"/>
  <c r="F15" i="1"/>
  <c r="G15" i="1"/>
  <c r="M15" i="1"/>
  <c r="L15" i="1"/>
  <c r="K15" i="1"/>
  <c r="J15" i="1"/>
  <c r="J4" i="7" s="1"/>
  <c r="I15" i="1"/>
  <c r="I4" i="7" s="1"/>
  <c r="H15" i="1"/>
  <c r="H4" i="7" s="1"/>
  <c r="D15" i="1"/>
  <c r="O4" i="1"/>
  <c r="N4" i="1"/>
  <c r="O6" i="1"/>
  <c r="O7" i="1"/>
  <c r="O8" i="1"/>
  <c r="O9" i="1"/>
  <c r="O10" i="1"/>
  <c r="O11" i="1"/>
  <c r="O12" i="1"/>
  <c r="O13" i="1"/>
  <c r="N7" i="1"/>
  <c r="N8" i="1"/>
  <c r="N9" i="1"/>
  <c r="N10" i="1"/>
  <c r="N11" i="1"/>
  <c r="N12" i="1"/>
  <c r="N13" i="1"/>
  <c r="O14" i="1"/>
  <c r="O5" i="1"/>
  <c r="N14" i="1"/>
  <c r="N5" i="1"/>
  <c r="J23" i="14" l="1"/>
  <c r="O15" i="1"/>
  <c r="P14" i="1" s="1"/>
  <c r="F23" i="14"/>
  <c r="D23" i="14"/>
  <c r="P19" i="14"/>
  <c r="O19" i="14"/>
  <c r="O4" i="7"/>
  <c r="G23" i="14"/>
  <c r="H23" i="14"/>
  <c r="P22" i="14"/>
  <c r="I23" i="14"/>
  <c r="E23" i="14"/>
  <c r="M23" i="14"/>
  <c r="L23" i="14"/>
  <c r="K23" i="14"/>
  <c r="O5" i="7"/>
  <c r="N5" i="7"/>
  <c r="O16" i="14"/>
  <c r="N9" i="14"/>
  <c r="B11" i="14"/>
  <c r="O22" i="14"/>
  <c r="P16" i="14"/>
  <c r="P20" i="14"/>
  <c r="O20" i="14"/>
  <c r="P4" i="1" l="1"/>
  <c r="P5" i="1"/>
  <c r="P6" i="1"/>
  <c r="P7" i="1"/>
  <c r="P8" i="1"/>
  <c r="P9" i="1"/>
  <c r="P10" i="1"/>
  <c r="P11" i="1"/>
  <c r="P12" i="1"/>
  <c r="P13" i="1"/>
  <c r="N4" i="7"/>
  <c r="O21" i="14"/>
  <c r="P21" i="14"/>
  <c r="F11" i="14" l="1"/>
  <c r="G11" i="14"/>
  <c r="N10" i="14"/>
  <c r="E11" i="14"/>
  <c r="O10" i="14"/>
</calcChain>
</file>

<file path=xl/sharedStrings.xml><?xml version="1.0" encoding="utf-8"?>
<sst xmlns="http://schemas.openxmlformats.org/spreadsheetml/2006/main" count="211" uniqueCount="92">
  <si>
    <t>Age</t>
  </si>
  <si>
    <t>0-12 years</t>
  </si>
  <si>
    <t>13-17 years</t>
  </si>
  <si>
    <t>18-20 years</t>
  </si>
  <si>
    <t>21-24 years</t>
  </si>
  <si>
    <t>25-44 years</t>
  </si>
  <si>
    <t>45-64 years</t>
  </si>
  <si>
    <t>65-74 years</t>
  </si>
  <si>
    <t>75+ years</t>
  </si>
  <si>
    <t>School</t>
  </si>
  <si>
    <t>Hospital</t>
  </si>
  <si>
    <t xml:space="preserve">Other? </t>
  </si>
  <si>
    <t>Total</t>
  </si>
  <si>
    <t>Service</t>
  </si>
  <si>
    <t>Number of individuals served more than once year-to-date</t>
  </si>
  <si>
    <t xml:space="preserve">Number of individuals referred to and connected to community providers and resources that month, year-to-date. </t>
  </si>
  <si>
    <t>Age, location, number of individuals served during the month, year-to-date, and location (e.g. home, school, community center, hospital, jails, state correctional facilities, etc.) of the services provided by the type of Crisis Response Service (Behavioral Health Crisis Hotline, MRSS, Screen).</t>
  </si>
  <si>
    <t xml:space="preserve">Number of individuals admitted to institutional care that month, year-to-date. </t>
  </si>
  <si>
    <t xml:space="preserve">Number of individuals who remained in their home 6-months after the initial call to the behavioral health crisis hotline and Crisis Response. </t>
  </si>
  <si>
    <t xml:space="preserve">Number of screens completed, including face-to-face vs. tele-video, trends, non- Medicaid youth, and the number of screens appealed. </t>
  </si>
  <si>
    <t>Number of beds available daily by location.</t>
  </si>
  <si>
    <t xml:space="preserve">Consumer feedback on crisis response services. </t>
  </si>
  <si>
    <t xml:space="preserve">Provider feedback </t>
  </si>
  <si>
    <t xml:space="preserve">Utilization of community-based services and resources by type and unit of service for crisis stabilization. </t>
  </si>
  <si>
    <t xml:space="preserve">Call-center employee feedback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</si>
  <si>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</si>
  <si>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</si>
  <si>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</si>
  <si>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</si>
  <si>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</si>
  <si>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</si>
  <si>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</si>
  <si>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</si>
  <si>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</si>
  <si>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</si>
  <si>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</si>
  <si>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</si>
  <si>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Year-to-date</t>
  </si>
  <si>
    <t>Number of individuals utilizing SIAs [diverted from institutionalized care, State Correctional Facility, and/or a county jail] that month, year-to-date.</t>
  </si>
  <si>
    <t>Measure #</t>
  </si>
  <si>
    <t>Measure</t>
  </si>
  <si>
    <t>Number of Individuals Utilizing SIAs (Diverted)</t>
  </si>
  <si>
    <t>Number of Individuals Referred &amp; Connected to Community Providers and Resources</t>
  </si>
  <si>
    <t>Number of Individuals Admitted to Institutional Care</t>
  </si>
  <si>
    <t>Nursing Facilities for Mental Health (NFMH)</t>
  </si>
  <si>
    <t>Qualified Residential Treatment Program (QRTP)</t>
  </si>
  <si>
    <t>Psychiatric Residential Treatment Program (PRTF)</t>
  </si>
  <si>
    <t>Interim Housing</t>
  </si>
  <si>
    <t>Private psychiatric hospitals (PPH)</t>
  </si>
  <si>
    <t>Community inpatient psychiatric units</t>
  </si>
  <si>
    <t>Crisis stabilization units</t>
  </si>
  <si>
    <t>Location Types</t>
  </si>
  <si>
    <t>Screen Type</t>
  </si>
  <si>
    <t>Tele-video</t>
  </si>
  <si>
    <t>Non-Medicaid youth</t>
  </si>
  <si>
    <t>Appealed</t>
  </si>
  <si>
    <t>Monthly Average</t>
  </si>
  <si>
    <t>Screen Location</t>
  </si>
  <si>
    <t>Type of Screen</t>
  </si>
  <si>
    <t>MRSS</t>
  </si>
  <si>
    <t>Screen</t>
  </si>
  <si>
    <t>Subcategory</t>
  </si>
  <si>
    <t>All</t>
  </si>
  <si>
    <t>0-17 years old</t>
  </si>
  <si>
    <t>18+ years old</t>
  </si>
  <si>
    <t>Crisis Hotline</t>
  </si>
  <si>
    <t>Admitted to Institutional Care</t>
  </si>
  <si>
    <t>*The current bed board format seems fine enough, but why are there so many providers who haven't been updated in forever?</t>
  </si>
  <si>
    <t>Could also ask for this with ability to filter by age, or multiple tables by age</t>
  </si>
  <si>
    <t>Resources to get more detail on types of information they collect?</t>
  </si>
  <si>
    <t>*Probably want some information to track changes over time</t>
  </si>
  <si>
    <t>Average Daily Bed Availability</t>
  </si>
  <si>
    <t>Year-to-Date Daily Average</t>
  </si>
  <si>
    <t xml:space="preserve">It would be great to know how many times particular individuals had to be admitted, screened, etc. Let's say, there were 10 repeats, but only 2 people </t>
  </si>
  <si>
    <t>of column E admitted to SIA</t>
  </si>
  <si>
    <t>*Would be nice to actually see the day-to day data as well - we could compare it to the # of people on the lists</t>
  </si>
  <si>
    <t>CMHC</t>
  </si>
  <si>
    <t>Detention</t>
  </si>
  <si>
    <t>Group Home</t>
  </si>
  <si>
    <t>Law Enforcement Center</t>
  </si>
  <si>
    <t>Nursing Home</t>
  </si>
  <si>
    <t>PRTF</t>
  </si>
  <si>
    <t>telephone</t>
  </si>
  <si>
    <t>Televideo</t>
  </si>
  <si>
    <t>Level of Care Assessment</t>
  </si>
  <si>
    <t>State Hospital Screen</t>
  </si>
  <si>
    <t>Not readmitted to Institutional Care</t>
  </si>
  <si>
    <t>In Person</t>
  </si>
  <si>
    <t>Percentage</t>
  </si>
  <si>
    <t>Outcome 6-months after initial admission to State Hospital</t>
  </si>
  <si>
    <t>State Screen Hotline</t>
  </si>
  <si>
    <t>988 Call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</si>
</sst>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/>
    <xf numFmtId="0" fontId="0" fillId="2" borderId="3" xfId="0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0" fillId="0" borderId="0" xfId="1" applyFont="1"/>
    <xf numFmtId="10" fontId="0" fillId="0" borderId="0" xfId="1" applyNumberFormat="1" applyFont="1"/>
    <xf numFmtId="0" fontId="2" fillId="4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Location of Screen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'1'!$P$3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39-443F-962D-2EBA2E04F1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39-443F-962D-2EBA2E04F1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39-443F-962D-2EBA2E04F1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39-443F-962D-2EBA2E04F1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39-443F-962D-2EBA2E04F1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39-443F-962D-2EBA2E04F1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39-443F-962D-2EBA2E04F1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39-443F-962D-2EBA2E04F1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39-443F-962D-2EBA2E04F1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B39-443F-962D-2EBA2E04F1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B39-443F-962D-2EBA2E04F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'1'!$A$4:$A$14</c:f>
              <c:strCache>
                <c:ptCount val="11"/>
                <c:pt idx="0">
                  <c:v>CMHC</c:v>
                </c:pt>
                <c:pt idx="1">
                  <c:v>Detention</c:v>
                </c:pt>
                <c:pt idx="2">
                  <c:v>Group Home</c:v>
                </c:pt>
                <c:pt idx="3">
                  <c:v>Hospital</c:v>
                </c:pt>
                <c:pt idx="4">
                  <c:v>Law Enforcement Center</c:v>
                </c:pt>
                <c:pt idx="5">
                  <c:v>Nursing Home</c:v>
                </c:pt>
                <c:pt idx="6">
                  <c:v>PRTF</c:v>
                </c:pt>
                <c:pt idx="7">
                  <c:v>School</c:v>
                </c:pt>
                <c:pt idx="8">
                  <c:v>telephone</c:v>
                </c:pt>
                <c:pt idx="9">
                  <c:v>Televideo</c:v>
                </c:pt>
                <c:pt idx="10">
                  <c:v>Other? </c:v>
                </c:pt>
              </c:strCache>
            </c:strRef>
          </c:cat>
          <c:val>
            <c:numRef>
              <c:f>'1'!$P$4:$P$14</c:f>
              <c:numCache>
                <c:formatCode>0.00%</c:formatCode>
                <c:ptCount val="11"/>
                <c:pt idx="0">
                  <c:v>3.764790247400502E-2</c:v>
                </c:pt>
                <c:pt idx="1">
                  <c:v>1.0218716385801362E-2</c:v>
                </c:pt>
                <c:pt idx="2">
                  <c:v>1.7927572606669058E-4</c:v>
                </c:pt>
                <c:pt idx="3">
                  <c:v>4.2667622803872353E-2</c:v>
                </c:pt>
                <c:pt idx="4">
                  <c:v>6.27465041233417E-3</c:v>
                </c:pt>
                <c:pt idx="5">
                  <c:v>1.2549300824668339E-3</c:v>
                </c:pt>
                <c:pt idx="6">
                  <c:v>1.7927572606669058E-4</c:v>
                </c:pt>
                <c:pt idx="7">
                  <c:v>1.4342058085335247E-3</c:v>
                </c:pt>
                <c:pt idx="8">
                  <c:v>3.5855145213338117E-4</c:v>
                </c:pt>
                <c:pt idx="9">
                  <c:v>0.89404804589458586</c:v>
                </c:pt>
                <c:pt idx="10">
                  <c:v>5.7368232341340987E-3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B39-443F-962D-2EBA2E04F1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</a:t>
            </a:r>
            <a:r>
              <a:rPr lang="en-US" baseline="0"/>
              <a:t>-Month Outcome after Inital Admission to State Hopsital</a:t>
            </a:r>
            <a:endParaRPr lang="en-US"/>
          </a:p>
        </c:rich>
      </c:tx>
      <c:layout>
        <c:manualLayout>
          <c:xMode val="edge"/>
          <c:yMode val="edge"/>
          <c:x val="0.19793250843644544"/>
          <c:y val="3.240750311616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B-4EE6-81F6-8CD14C860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B-4EE6-81F6-8CD14C860E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'6'!$B$5:$C$5</c:f>
              <c:strCache>
                <c:ptCount val="2"/>
                <c:pt idx="0">
                  <c:v>Admitted to Institutional Care</c:v>
                </c:pt>
                <c:pt idx="1">
                  <c:v>Not readmitted to Institutional Care</c:v>
                </c:pt>
              </c:strCache>
            </c:strRef>
          </c:cat>
          <c:val>
            <c:numRef>
              <c:f>'6'!$B$15:$C$15</c:f>
              <c:numCache>
                <c:formatCode>0%</c:formatCode>
                <c:ptCount val="2"/>
                <c:pt idx="0">
                  <c:v>9.2161520190023757E-2</c:v>
                </c:pt>
                <c:pt idx="1">
                  <c:v>0.90783847980997623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B-4EE6-81F6-8CD14C860EE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Utilization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'3, 4, 5'!$A$8</c:f>
              <c:strCache>
                <c:ptCount val="1"/>
                <c:pt idx="0">
                  <c:v>Number of Individuals Admitted to Institutional Care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5'!$B$8:$M$8</c:f>
              <c:numCache>
                <c:formatCode>General</c:formatCode>
                <c:ptCount val="12"/>
                <c:pt idx="0">
                  <c:v>137</c:v>
                </c:pt>
                <c:pt idx="1">
                  <c:v>114</c:v>
                </c:pt>
                <c:pt idx="2">
                  <c:v>124</c:v>
                </c:pt>
                <c:pt idx="3">
                  <c:v>139</c:v>
                </c:pt>
                <c:pt idx="4">
                  <c:v>144</c:v>
                </c:pt>
                <c:pt idx="5">
                  <c:v>120</c:v>
                </c:pt>
                <c:pt idx="6">
                  <c:v>147</c:v>
                </c:pt>
                <c:pt idx="7">
                  <c:v>85</c:v>
                </c:pt>
                <c:pt idx="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8-48A6-8577-E23FA0427877}"/>
            </c:ext>
          </c:extLst>
        </c:ser>
        <c:ser>
          <c:idx val="1"/>
          <c:order val="1"/>
          <c:tx>
            <c:strRef>
              <c:f>'3, 4, 5'!$A$9</c:f>
              <c:strCache>
                <c:ptCount val="1"/>
                <c:pt idx="0">
                  <c:v>Number of Individuals Utilizing SIAs (Diverted)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5'!$B$9:$M$9</c:f>
              <c:numCache>
                <c:formatCode>General</c:formatCode>
                <c:ptCount val="12"/>
                <c:pt idx="0">
                  <c:v>90</c:v>
                </c:pt>
                <c:pt idx="1">
                  <c:v>116</c:v>
                </c:pt>
                <c:pt idx="2">
                  <c:v>112</c:v>
                </c:pt>
                <c:pt idx="3">
                  <c:v>80</c:v>
                </c:pt>
                <c:pt idx="4">
                  <c:v>99</c:v>
                </c:pt>
                <c:pt idx="5">
                  <c:v>104</c:v>
                </c:pt>
                <c:pt idx="6">
                  <c:v>125</c:v>
                </c:pt>
                <c:pt idx="7">
                  <c:v>114</c:v>
                </c:pt>
                <c:pt idx="8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8-48A6-8577-E23FA0427877}"/>
            </c:ext>
          </c:extLst>
        </c:ser>
        <c:ser>
          <c:idx val="2"/>
          <c:order val="2"/>
          <c:tx>
            <c:strRef>
              <c:f>'3, 4, 5'!$A$10</c:f>
              <c:strCache>
                <c:ptCount val="1"/>
                <c:pt idx="0">
                  <c:v>Number of Individuals Referred &amp; Connected to Community Providers and Resources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5'!$B$10:$M$10</c:f>
              <c:numCache>
                <c:formatCode>General</c:formatCode>
                <c:ptCount val="12"/>
                <c:pt idx="0">
                  <c:v>376</c:v>
                </c:pt>
                <c:pt idx="1">
                  <c:v>384</c:v>
                </c:pt>
                <c:pt idx="2">
                  <c:v>415</c:v>
                </c:pt>
                <c:pt idx="3">
                  <c:v>414</c:v>
                </c:pt>
                <c:pt idx="4">
                  <c:v>387</c:v>
                </c:pt>
                <c:pt idx="5">
                  <c:v>339</c:v>
                </c:pt>
                <c:pt idx="6">
                  <c:v>440</c:v>
                </c:pt>
                <c:pt idx="7">
                  <c:v>395</c:v>
                </c:pt>
                <c:pt idx="8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58-48A6-8577-E23FA0427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805551"/>
        <c:axId val="1209804303"/>
      </c:lineChart>
      <c:catAx>
        <c:axId val="120980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4303"/>
        <c:crosses val="autoZero"/>
        <c:auto val="1"/>
        <c:lblAlgn val="ctr"/>
        <c:lblOffset val="100"/>
        <c:noMultiLvlLbl val="0"/>
      </c:catAx>
      <c:valAx>
        <c:axId val="12098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Hospital Utilization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'3, 4, 5'!$A$8</c:f>
              <c:strCache>
                <c:ptCount val="1"/>
                <c:pt idx="0">
                  <c:v>Number of Individuals Admitted to Institutional Care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5'!$B$8:$M$8</c:f>
              <c:numCache>
                <c:formatCode>General</c:formatCode>
                <c:ptCount val="12"/>
                <c:pt idx="0">
                  <c:v>137</c:v>
                </c:pt>
                <c:pt idx="1">
                  <c:v>114</c:v>
                </c:pt>
                <c:pt idx="2">
                  <c:v>124</c:v>
                </c:pt>
                <c:pt idx="3">
                  <c:v>139</c:v>
                </c:pt>
                <c:pt idx="4">
                  <c:v>144</c:v>
                </c:pt>
                <c:pt idx="5">
                  <c:v>120</c:v>
                </c:pt>
                <c:pt idx="6">
                  <c:v>147</c:v>
                </c:pt>
                <c:pt idx="7">
                  <c:v>85</c:v>
                </c:pt>
                <c:pt idx="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0-412D-9260-4FDFB005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805551"/>
        <c:axId val="120980430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'3, 4, 5'!$A$9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Utilizing SIAs (Diverted)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'3, 4, 5'!$B$9:$M$9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90</c:v>
                      </c:pt>
                      <c:pt idx="1">
                        <c:v>116</c:v>
                      </c:pt>
                      <c:pt idx="2">
                        <c:v>112</c:v>
                      </c:pt>
                      <c:pt idx="3">
                        <c:v>80</c:v>
                      </c:pt>
                      <c:pt idx="4">
                        <c:v>99</c:v>
                      </c:pt>
                      <c:pt idx="5">
                        <c:v>104</c:v>
                      </c:pt>
                      <c:pt idx="6">
                        <c:v>125</c:v>
                      </c:pt>
                      <c:pt idx="7">
                        <c:v>114</c:v>
                      </c:pt>
                      <c:pt idx="8">
                        <c:v>105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810-412D-9260-4FDFB0055ED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5'!$A$10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Referred &amp; Connected to Community Providers and Resources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376</c:v>
                      </c:pt>
                      <c:pt idx="1">
                        <c:v>384</c:v>
                      </c:pt>
                      <c:pt idx="2">
                        <c:v>415</c:v>
                      </c:pt>
                      <c:pt idx="3">
                        <c:v>414</c:v>
                      </c:pt>
                      <c:pt idx="4">
                        <c:v>387</c:v>
                      </c:pt>
                      <c:pt idx="5">
                        <c:v>339</c:v>
                      </c:pt>
                      <c:pt idx="6">
                        <c:v>440</c:v>
                      </c:pt>
                      <c:pt idx="7">
                        <c:v>395</c:v>
                      </c:pt>
                      <c:pt idx="8">
                        <c:v>394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810-412D-9260-4FDFB0055ED3}"/>
                  </c:ext>
                </c:extLst>
              </c15:ser>
            </c15:filteredLineSeries>
          </c:ext>
        </c:extLst>
      </c:lineChart>
      <c:catAx>
        <c:axId val="120980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4303"/>
        <c:crosses val="autoZero"/>
        <c:auto val="1"/>
        <c:lblAlgn val="ctr"/>
        <c:lblOffset val="100"/>
        <c:noMultiLvlLbl val="0"/>
      </c:catAx>
      <c:valAx>
        <c:axId val="12098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SIA Utilziation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'3, 4, 5'!$A$9</c:f>
              <c:strCache>
                <c:ptCount val="1"/>
                <c:pt idx="0">
                  <c:v>Number of Individuals Utilizing SIAs (Diverted)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5'!$B$9:$M$9</c:f>
              <c:numCache>
                <c:formatCode>General</c:formatCode>
                <c:ptCount val="12"/>
                <c:pt idx="0">
                  <c:v>90</c:v>
                </c:pt>
                <c:pt idx="1">
                  <c:v>116</c:v>
                </c:pt>
                <c:pt idx="2">
                  <c:v>112</c:v>
                </c:pt>
                <c:pt idx="3">
                  <c:v>80</c:v>
                </c:pt>
                <c:pt idx="4">
                  <c:v>99</c:v>
                </c:pt>
                <c:pt idx="5">
                  <c:v>104</c:v>
                </c:pt>
                <c:pt idx="6">
                  <c:v>125</c:v>
                </c:pt>
                <c:pt idx="7">
                  <c:v>114</c:v>
                </c:pt>
                <c:pt idx="8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E-4F7D-8166-A18BDD46F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805551"/>
        <c:axId val="120980430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'3, 4, 5'!$A$8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Admitted to Institutional Care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'3, 4, 5'!$B$8:$M$8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137</c:v>
                      </c:pt>
                      <c:pt idx="1">
                        <c:v>114</c:v>
                      </c:pt>
                      <c:pt idx="2">
                        <c:v>124</c:v>
                      </c:pt>
                      <c:pt idx="3">
                        <c:v>139</c:v>
                      </c:pt>
                      <c:pt idx="4">
                        <c:v>144</c:v>
                      </c:pt>
                      <c:pt idx="5">
                        <c:v>120</c:v>
                      </c:pt>
                      <c:pt idx="6">
                        <c:v>147</c:v>
                      </c:pt>
                      <c:pt idx="7">
                        <c:v>85</c:v>
                      </c:pt>
                      <c:pt idx="8">
                        <c:v>73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38E-4F7D-8166-A18BDD46F7B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5'!$A$10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Referred &amp; Connected to Community Providers and Resources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376</c:v>
                      </c:pt>
                      <c:pt idx="1">
                        <c:v>384</c:v>
                      </c:pt>
                      <c:pt idx="2">
                        <c:v>415</c:v>
                      </c:pt>
                      <c:pt idx="3">
                        <c:v>414</c:v>
                      </c:pt>
                      <c:pt idx="4">
                        <c:v>387</c:v>
                      </c:pt>
                      <c:pt idx="5">
                        <c:v>339</c:v>
                      </c:pt>
                      <c:pt idx="6">
                        <c:v>440</c:v>
                      </c:pt>
                      <c:pt idx="7">
                        <c:v>395</c:v>
                      </c:pt>
                      <c:pt idx="8">
                        <c:v>394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38E-4F7D-8166-A18BDD46F7BD}"/>
                  </c:ext>
                </c:extLst>
              </c15:ser>
            </c15:filteredLineSeries>
          </c:ext>
        </c:extLst>
      </c:lineChart>
      <c:catAx>
        <c:axId val="120980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4303"/>
        <c:crosses val="autoZero"/>
        <c:auto val="1"/>
        <c:lblAlgn val="ctr"/>
        <c:lblOffset val="100"/>
        <c:noMultiLvlLbl val="0"/>
      </c:catAx>
      <c:valAx>
        <c:axId val="12098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title pos="t" align="ctr" overlay="0">
      <cx:tx>
        <cx:txData>
          <cx:v>State Hospital Screens by County of Residence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State Hospital Screens by County of Residence</a:t>
          </a:r>
        </a:p>
      </cx:txPr>
    </cx:title>
    <cx:plotArea>
      <cx:plotAreaRegion>
        <cx:series layoutId="regionMap" uniqueId="{C4ECAF49-1377-4AE7-95F7-85950E3541AE}">
          <cx:tx>
            <cx:txData>
              <cx:f>_xlchart.v5.10</cx:f>
              <cx:v>total</cx:v>
            </cx:txData>
          </cx:tx>
          <cx:dataLabels>
            <cx:visibility seriesName="0" categoryName="0" value="1"/>
          </cx:dataLabels>
          <cx:dataId val="0"/>
          <cx:layoutPr>
            <cx:geography cultureLanguage="en-US" cultureRegion="US" attribution="Powered by Bing">
              <cx:geoCache provider="{E9337A44-BEBE-4D9F-B70C-5C5E7DAFC167}">
                <cx:binary>7H3ZcttIlvarVPj6pwprAujo6ggB3EWJtharXTcIWmZh33c8/XwASZNIytWwyYmJwT+MKpoEcBIU
vjwnz57/fCv/8eZuN/Fvpef6yT/eyj8+mGka/uP335M3c+ttkhvPeouDJPgrvXkLvN+Dv/6y3ra/
f4s3heUbv3MMK/z+Zm7idFt++Nc/MZqxDVbB2ya1Av9Tto2rx22SuWnyN+fePfXb5ptn+WMrSWPr
LWX/+HC38ZNN8qF7nPvjg3r7qE4eP/y29VMrrZ6rcPvHhw4t9+G33+lbnP2c31z84jT7BmJeuuFk
RRZknlPal/zhNzfwjf3pkSLfiDIjKkThmPYlHm7+sPFAr27ir9v4Ny3I/LQ6nHr3d7W/avPtW7xN
Evxd7b9n9J2/BY/h6Z1H0L3jW3Pn5sEbwOCPDy++lW6//faUbtItnp+VBO1PiystaP7cFwyI5/N7
F7qzA3hi1CUn6NKP9z+d6oL4N+DerlaTh799hj+NrcKxAk94ZoetRGEr3giMIHBEJN+x302sHba3
rrv1fx3aLnkPZLsEQwL2WZsvntZXxVa5EQmjMCzhf4Qty0m8zPB7bIF9B9v0zQRzXAIvPUIfhGma
IYH8MJ48XhlkGcKZUQRB3gtfSPeOcBZvOIFjeYGRd5OAp0D2v23jy0CmR+gDMk0zIJBXt+rk+Xly
eMzvLnQ/LaRZIig8YaTdAgsMKYxZRpZZRmDfFdKrzddtmm5/XUzTA/RAmCYZEMBQsJ6vK6jlG56A
RaU9fAq9CMs3EhEZmT8s0sJhcn1XsNJLxDQUtFP6HuhSFEMCd/3yqF4XXelGBmOKPCd9584O9wo3
EkM4XpKU79x9ugyrQRZ/vQheaoA++FIkAwJ4+nj7cLdaXFXRkm8IIwuKRPZrMHsmnzkiE16GNta+
SJd/p/HGd1zrAkXrbIQeGJ/RDAhk9XH9elWElRtZ5BSRZcQdj54jLHIQ3yxLvp/v8HAcFBfAq3bI
e2DbJRgQsI/rdWPw757tNVQr5QbGL+GIsPdt0EuvcsNJ4G0e0LcvinUfg8BJfl2x6pL3ALZLMCBg
1Zfn1bW9VjIrAVzuqBR3ll0ClpY5jlP2LEshq2ape5HXqkvfA1vqjgMCV5vfPl3VIGoUZpkoAr/n
StroJTeiAG1ZEChNWTM3yQV2UJe8B6RdgiEhurr9cl0x3PqhJPgy2hcNqHTDcoIoSsJOgVIoF7Pm
bqpfl8Id6j6ont5tSKDOb1+eb18+vdxeE9oGOjArK/7AeUFuWFngeIEc5fSp6gQWytJNFmWbCwA+
H6MPzOdUAwJ7uZ4/XN0VKcu8yIkwhdoXHScSbmRWhqHL73icofzNy8D0L/JE0gP0wJgmGRDAk9Vq
cVVVWb6RJXiZZRaaUkeTUm54Vmqig3vcKU1q4rrWBTpyl7wHpl2CASGqzSeP67vJVTUpSGfYN9Cl
FApUMKvAiQQa9I6ZKVA1cxsHzvYiZYoaoQe0Z3cdELqr9ez2yj4LLLxQqw5heSpqANUZFhAviYj/
Htb7nT95FRibC7wVXfIeqHYJBgQpGPbL5OHhqgyrIBYgcYxw0JQpTxTLsDcyclCwymL57SpS22rr
+5dxbHeEHtiCY7s0A4J3vH6ZrW6vvMYqEs+KorK3gyh0FURzeZkTmYMORXHuOMgMd3PBYksP0ANh
mmRAAGur28e7Axddw9uI1VZpZDJgozQoiShE5Pl9AAGiusO67iZ2LjB/OuQ9IIVBfHK/AQEKnfjp
df34PD8832uAiugscOOJSKtQSM3goBYL8j71glKhoKcmRRCn5q8jez5ED3TPiQaEsLa+v33AuntN
gJH/CP1Ykg4eDNo5BfsHq7HEiu+n2GiBt/GRO/rrMJ+N0APlM5oBgfw0v319uK4dpNwgtKdISGTd
vShlGQsvkZjWp7w7T/Hyk7kp/EusIXqAHgjTJAMCWFutX8bXZGGkQoI/FYET3odXuiEisP+xfznI
vl3Av+4peQ9otQ7BgICdrh+viqvUZEYJRBb3cQHK5djYuAwrsrCYKE15GsQXANqh7oFn5/oBwamt
p9PJVQNBMjRkQUS8YB+Pp3Uq8UYSBIkRD6lyON/RlFGOsb0kFNSl7wGt1qUYFLivq+uCC0UK1QQK
Ut0o+4fcKLIELkWKa/uC2dtFtXAvQ7VD3wvVDsWAUL1f3N4vDo/3OuaPKBGCsM8PMmjgSCYyj+Df
HltKEN9bG8/69aW1S94D2S7BgIDVHm9fr7+8iiz8TfKPU1eRGiWICM2/z7coivvrooVWo0fogfAZ
zYBAvlusX68cnSdIPuakJgLUvCgFSkH+m8LCg4H88/ZFJV7cWUFxQWC+S94D2y7BgIB9Xa/HVw7H
I+9cUvgm3L6Dll50oUrxcCWL+7T0BvrTRfc1CL5dFI6nB+gBL00yIIBn689XdUrJNwqQ41FWsEOX
YtzG8hEQr+flg03bRXcW5Bc4pDrUPXDtXD8gUMcT7fb55fHwaK+hTiHTnIUfkSPvpzY2uCJOIHMs
u7uAUpXHW5SaZxdUW9MD9ECXJhkSwAvtbnH9PCmFhegVmP2aS9u4MJNYHlF7cV8QRENsvTnWZZlS
47Mh+sB8RjQgoOe3jx+vnX/OikgvF4V9VIBGWb5heIZFPtVes6JifvNNHF6Sf07R98CXohgQuOP1
w+Lj/NrZNRKaYijSIbsGTNoJ6Yo3qLgmgsj/gIkD3wrNS9JsxvQIPSA+oxkQyJPVlUP1cCsznMIc
Q/IdfMkNWBshe2WfzUqx78S9IGB/StwD1dPLBwTo+vn59rrGroJUdBbuioPOTFtEiCZg0eWQxnrQ
6HYJces03Vxi5lL0PSClKAaE6mT8evs4fjo84GuozNKNgkQLJKr+IGaAGj9GkQnhaR79Vmzibxdk
S02oAXoAS5MMCNnpAqmOX64MLKxXSdkHbRkq8aKxhVDDh9rNgw/jcPMd204tpDteEAyi6HugS1EM
CNzZ42Ty0DipDo/4OoyLXEaOSNCk2hflw1CwxqKiBOGivQeL4t9ZvN36BdxUvx4+OB+iB8rnREMC
enL7eFUmRmYNAgiNprzzIFNMDJARHUL916G0j4oPzdCL7wIe7pL3AbdzvyEB+3g7v72/Jvsi7w0G
jiBJ77sgETvAosxhbT72Hzt1MM/ijbnxLuHdDn0fbLt3HBa4D8/XxFZqejpKigjGfU80N2UGPK7g
oVe1bE35qICtn14E7Ql5P2RPCIYF7FWlMYJCDEFl10nQ59SsbVQqHp0+ERaCnKa49RIxHJ8UaPfD
83i3AcEJN+Pn6+rIcCPC8iEI4+2WV+hIp4AqEvBEZiuHAoP2RS2vcPrll+jIFH0PaCmKAYHb6MhX
zpiSb5DsJrP8IYhHaciNGEYBH/qzsjsv8pkY3m4vypxqVN3TAXrgS5MMCOD79ePjtWuqCQJ9sIF2
zHlWhUtuBKVl7T13U9x7H8TxJbXVFH0PdCmKAYEL5XixunJjR3imsNyKItnjSzkc9+xLWCLv6g4o
9p0jNc49bc24W5DfNb3f7519NkIPiM9oBgTy/e0jikdWq4Nu8+6j/MnurI2Zw7GAeLcA014qGLgE
jYoQ8N3nLNM8vIkTc+O6v64t39Mj9AD5jGZAID9NGhfzNSGWoGQJDMpygd2pdtWoy419K8AQOtxv
53t82ja+5V/HlKLvgShFMSA8V5Pbz43z8cp1m03ZnoS2Qwf3BKVbKcKNgkwcpDW/775YbTd54368
qIDzvUF6YP0e2YAAR7u4O5TqHjjqGkJaQjYcA4cGQQIrzcHwUknoQIXF+dTgnW8SZ3uJWKYH6IEr
TTIgTO8X2OHgyqAisIccKVQLHVNoTrHFxiQs9j8QyIGDKRl9b2GvgYsgPhuhB8ZnNAMCeTl5vTrE
kozG6BLW3vZFadCAGBlU2J3kkORM5acvt8VFAFP0PeClKAYELppmX7U/EbgTjgv5e4Ly+forM9hX
qMmDbF+U3rxCdPfX9asOdQ9YO9cPCNT5ejyboGXCYe27xloLlyTiugLKSnbA0cDCYFLQAwWy+11g
58E3AxttXQDu2Qg9AD6jGRDIywnKdK+98Qwqg1gkt0J52tm95wmQPIsEV7RE36FMdUxYblGpe9nO
M+dD9MD5nGhIQN9qd1euIoKO1fRH5+S994JegJsqItR/8t9dmAdJsrODl5s356IqInqAPhBT9xwQ
wHfIzuiTZPU/sDUd6iRmV15I0JUD2ZqSiCz59kWLGGgQLM+iY9peBFEi5g4bMl60jtAD9Jh7NMmA
5t7T8+3D1f3jCFuyMNH2mgIlXPb+cY4XBcozjs0b/Ysc4/QAPaClSQYE7er2uk0qEbZEp2ARjb3f
1QAbtylWFRlpmxSuq80lDSo71D0Q7Vw/IDgR5Vhcdw8rbLgARDnhsJUkrdLDQc42zfsP/bMoMxzR
Bmy9+uvWGkXfA1qKYkDgwgzX1qurGmxI0USaNTYg23c/o1M0G0u9tdaOleSnnlLYxm+BewG89AA9
8KVJhgTwl2vzroAYByJUh55JXQ94k2XNYJNY4SRBt4NudQnnrk6p++B6ev2AQL1fPzzP1veT6+ZW
o1KYR/Txu3+b0p/QtRBbC2Jnbjq2cR/4qRF42I38Apl8PkYPfN+585BQ1j6iR/+VLXCsvRIvilCS
37eCYCWhNyWSOo/7S57y7/3bR/Tqv8gGPx+iD9Jn9x0S0JPb8VXbeYCT5cabxv7IEkJebhOHJjzl
Br/fbr5d0MmjS94H1s79BgTpw2T9NF8fvFfX8IMjh54guoGNe3dW0Ll0Rm/opp37+8l9D9sgMYNf
F9AUfQ9sKYoBgYvMzau7LhimMYhkOJ1Og86NzwJZIwh+cLQRhFSRS1QppF6e0vfAk6IYEJ7odQc7
6KpVxIhKMURAisheAiNZgMa12WAdyZo7dqU8F4+bwkVXll9nV3qAHvjSJAMC+AFByfntNaVxk6aJ
1RV7LOykMYUvzKAGfvx3XIFP1agHhCTNC1rdUfQ90KUoBgXu01VZF+5GFKpx/I+8U8oNsoSwQ8OB
tSkV6mGbXMC3HepesJ7cbUigXn2JBcei+LtJvO2K4qawFHoVQVr1ziKi6sIfugvljovfVejeT5qn
6Ptg2r3jgFBdP93OrmroyDcEzThQVXq0Vk+X2WajBaSGQBDvfY1UTG+dbIwLzJ0ueQ9kuwSDAlZd
I5R83RVW4FGrBo/U+yssoFdQzgZP83d76HSFXSdfg/iS8A89QC94u/ccEsAvz7+tp78havv8n1H+
H8gXeEUZzq32n3/aW/kPYxusAvS1RAwpaUX2yYHfXBxPs2/bPz7w2KFUQZiKZSlLexdHRoAK+38c
JvwuPeUVhTebtwsECj1AjzlHkwxozn28+r48CD3JHBZ6+dhGr7NcIHSltOXqx/SkU5ny8cJteSj6
HuhSFEMCd77AlsIfr6q5YzdL7LuDHhL7yCM0OQpelM1B1ZP3RpnYZd+PpoXNhcMLtPezEfpATN91
SCDvuu49r+8XVxXNKLZCp0So7Mj9aF400Ch0ZtFQhJVphIO2914aeNYFUvrje6P0Qfo9uiGh/Xj7
/HxgqXctpJ+shW0y9gj62p5YZh1+bvZKVLCN2qGtDLUcf4w36QVtY7rkffDt3G9AwD5OHq4aykBK
P1pjwhr/QaUVCt2RiYl2xofJtFOvHrf+BQGMDnUPNDvXDwrMjy/qaqEdnu01GBUulMZM49Hjtn3B
m91hVDAyVl74QvexKUosP27D7KtrvV3g7qZH6AUwddchgby4ti2Evj9Inj5s3EID3BTOIT8Tefu7
CUBJ4kfrEquoQ90H2NO7DQrUK/cDQgdjNLKF83PPludqFHqNIOGH3szl0Trt4vPTHtEueS9AT+83
JERfnubXlMMydvNgCYMmiu/LYejNjIIeQYf9magS5scsuWD76A51H1RP7zYsUJ+uXLcMV5QsQSOC
Lty+zlNqZRGhZBTIvesLBTLJRYXL9AD90O3cc0AAP90iW+Cq9izwbRrCHDoTn+2bBv2J5QSWPXS1
haA+9Us9bZAscIFBS9H3QJeiGBK4GnwWh8d7Dd24abqnoDHMoWsXlSnQNv3B3j0MYWlU3+Av+HWV
+KlD3gfTDsGQIJ2MZ6/YeumaqIIj4WdEm5e9B4pWiNEoE1m2ElJE3lWIn7bfjAI7IF0ALz1CH4Rp
miGBjFTpKxeMQltqikWbzbPaF6Uet3EglpWbDS3b85gDHamMROmLCkafqAH6IEyRDAlg9Py5qrKM
aAG25EGx6A8qWeBdRE0hIXuTtunE14HXs9ILtOWnDnkfaDsEQwL2+XZ67a2G4WFkGBGlLHts6QpD
YNv2yUQlU/ui/BUozv3rsq2Gz0bogzB910GBPEHXvacDC11DsZJu0MgJsTz4ktsXtQQ34hllpk2t
Ia1YpVv02rsgzPdEDdAL2+49hwTty/3DtTc75CQkRovot9a+qAQMdCFHXi0Dub1P/aG5N/P8SzY7
fOrS90G3SzEgcJ/n6/vbq7JtE7tFgRma3O7Y9h2tihFE7OJCofpsBt7mAqal6HugSlEMCdXHyeyq
Eb1mW54m4n7YnpTm2CbHlkEm5qH3CpWH+RxvjQtCe13yPsh27jcgYF8e7h7Wr/+5nP9/JENPvX15
eJpc1XGGeccSFgldO1nyTrds5AYIInziuxfm5akO/7r5usn8ZHuB7+x8iB7z75xoQHPw9fZpju5N
V66QgwSBgEHOAK3Ko1mIiGwBBD5+AHFionPTaa3bbga8q4K+n8L/ujkboxfIZ1RDQnmhzRfPtwd+
evdp/mS6T9PnB7zMH6JT79RCYonh4XbbbyN1uPk++9Z6M630gqKqV2qAPhhTJIMCeHXl1gOoYEaE
SkQjpx2nUgYbijXkJoHg++Z9lNn2arkX9R2g6Huh27njkMD9cvswRqDjyosxy3LowCbQ4UnhBj0f
Abq433qVSv95rTb+N8Q6LlmFz4boA+8Z0f8ChP/+J3b+avaPD3d/Z7p9+AX5LGB7xh9lF6C1iIws
IIY/dtc+VbbuNn6ySQ4y+50F48P7q++BrvO37f60v38YVhJoQeancaUFTUXHCx7G7//6J6X7nh1A
UQh1yacMvW0et0nmpn937ns1yXiTbiY+CkmqE8q/P3soRKFI99rqOw/ruzd68e2PD1B9eASbwFf4
+3YlLs1AHV13jHATSsoD/4BAl3C7SdI/PoyaDVQRslIYBXsYYKPVJgez2O5OIaYlNzHo1mPOsTI0
MR+liiZqZZBJhCxcSUL3IFlE1ARLdxJk7ammRA/7tTYWP/6FDbiDGUU3HwO3Mk6KcPbff/Mz72Ng
+Wnyxwdc/Vu4u6z5udh6TmgS0dDCEaKkSUfDGhK+bR6h4eFq9v+xdkhSKWWyO33EluV0JFW1oxqK
/+KykTUPM52suLSaiiPesRaZwCcbMc9KQ0v0oP4zk0TPnDGyu3ZzaZwT+T4onVLNGHNSudJ9zPAr
w2XuUja11IqVUk22gjvHtp/MzPq3azovnBuTmc2b9r8F3xvdhWHo4qZRxYoaE+mu72oKNBhj7tSR
uHRDEjjj2BNZlUSuPo4kvlarkWiQeeKVurhMbXYUabxoxoapSbYQar4ufTqdw50n+BaEVWwZZrqb
ad+//us58PBfO6mPB5tpcvw22waNEpXQFzWM8P2qI2M0k+s7J1BT9sAnx2l4xgqnc/Tk5E9N9ibn
/8eTXTM3yfZ8ojdEx4kOcwIzHMnl8CNLMmbSYaKDB1BZQBrPMdv03TjMcqRXoUmHLKGsH5JOFhHK
P85yfMf2ETxBr3IZw/7MLOeaWUzNcqJIKGURsRs5zJuGC05meVxmoWKEdnyHGxrkoXaStBDUrEjJ
OLJ9tjJVNioTfswXtu8sFZ1l60WgWCpfenejiGWrL7EBLlpFkcfnC6HQXaJWDpFmbuWXH/PadSwt
z/iHkMiBq7mhLozmZTXi1f+bfI2kBTZ/N/lusREI1p5zQdvSHeYfNgQikIuYYBz8YihRPs4/8Qap
QBAUEHA8kShBS7CHkKJA1kIOY7+D4xREb21WljiENEUeySQ/NwUFDNSdgpwMoxotSmSkbiMOir/4
dAoGRDfDuhgFdyJbu8w0ZctK4yqxnphZrWuuH5vjgiTFxzoyw5kn5sq8JGYwyfQweOQSJR2nbE4+
63qVfdad2FvyrFWMWT5Zp7lOlmImFmPHdzZlyufzESeNNN6TIk2RR6HqBUWk6gnrjr1SCtUoI9Yk
9Njq2eLCv3JFtMcJhC8UynlSFavYdAMVDG5qhlXp48IzHgjjippTM7HxsdBzKalUhg/0Qi25OPuz
yuNX36ks6Z6PZcdYulKac09MILPkz/+b/q2iIWKy/Fj27jZ1PBe+DdVh8hOkVmC7LMg27DXabNd+
nPzkBl1VZAWZMwSeAImFkD3KXxl8gYW/nfoSJPNR/GJnj6alHRo8oLs8GgEf1pjOEnlUOk6VDA6s
1537ArQpCaFF8ABSs4Tm/In4LXVWcN08j++MzFZFxeHrRSrLvDuWXdGsx2lMal6reRJviEtMU+Pq
YPQxdbD74rwW3dRRPbf2zGfRiZxsI7T6R+aHyYYtI9taEFJOkXJCVqVjW/OR7L9wsc1VqlFHljiO
WGKXlur5kqTqrSjnINT/f5yYnRmG/Egsoj+elAcjYtuq5a3quyM5zEgBW5TDshGxjAtQcZtpt1cH
ULcCFyMmF1pJHMLJ+xkpME2eAWYdafZ1a9SF45TEPFaw2S5STFAWg4aoPzUlodCfab5NyaMEoUwa
tQVZKd1JGemp7NpGSe5YXV/wtsusCiFjVlJalMtarjWDscjMr8IZW2VRfmdlbrQUkjJwIRzlcJlJ
sslOaitQE2K5i/aY01zTfsqtLFoevwacp+VpLM7bk77+p6UL4aKoan/JurK/bD/xzac4y/hFHs2P
h4/n2mNuXemOejydBokzC3nnLpY4t9ZMOSqmlmBMxMideCPrS+4F7NRV1FyPRotaFL2lwzipBmbz
NDkxMVaWWP7S53Kr1uzAnNQkCuexwriM5jHPvlGWc1YYjQtzZN65nFVOkOHzV55m0Uxic1NYxV4y
l7NYGNeeyCzbt0SXfLWS3VfWYwS14kviqAye9yI0xu1zlHR/Okrl0Ywt43DJuUy4xP3CJfW1DPk/
68RgJkldriXXgPAwU1N16+zeTUi6ZBN9GRI2mUWhXy7bN1cUfNWXPVkVhHTl6pKoSoqoaDZnx8v2
bVSzqau2H0UmC+cu/ubAM5Kxnlu5evwZ7W+pm9/Xfmrf8DvSacIUnxTYIsuIK0/f2mNpEI3LAoLL
tyN9HqW1KlphsLTFSiWBGy1kjYiuORFGvKDysly7KhlJybJ9Y3is6IGdz8u0jtXUC41JnbqjaZ2b
T6VilcugFK1lzUwtNi6XxJKipWiqVWHmS123YpWLQnac1bw7KWvLUgUxd2aykqwYu8iWlsdPC4kP
5uXaGOXKUolqW+VZO5/4GS+pWM+DMZPkkeow9dKKTI31LEn1a4VZCiFnq0Gk+BNft4RlwYqZFkbs
VyWQV7bM+0s9yPdvXOYxc0bOtfaQFQTyVM7MeztwZZiVtu4t2zfdOnwKKjFfsO6jXguvUlWNxgRc
ZdWm7KqQ3PKCJwtXyaayqVtzX8LMVOxsouhBotrErcbVKEuWRagEqhMI/HjE8MnSlO14knLKXwq0
dc22DFfz6ppdhrurQ8+oXLW9Uki2ZfJFL1UrYfh5bgs6nm72Sch0YcrCazNhc+5tlPAVpmhcjgNW
ylTbTotlRNhimXl1NQ5DP1G90A7Hnh4Xqtk8DlLJ4KUoN4LdkxEdNpwyYfhI/e1+weJ56JI5S/V4
FKgFK6vpKIIQaN7aTy1vil6h7NlUF0cqk/niPJM0mCLKQrBG3+I8Mqcjb0WSWle5VFa0IlFiNTIV
ZZxEpavqFeNPap0tNHdUJJqZR6lKMlMc61n4TEq7whSTyFKK8xd3RKqpkynm1PSjmeNY8zgopyWn
e3PYTMyykPR6SdxZwkRkwfl+uKylPMT8zR1X5YyA0+QqcZtJzmlFKcDk96MAP0CPJ3rGs6plm/E4
ysViLjHeOGaLeCkI3AgKMCRF2nwNvZKdVJ6x8bgyXcZGmC65WHGno9L4alSYoEGu1BM3JdY8t+S5
k1tknIiWr47yRJylbjlj8fyWfPNm8dz+U3tMLth84hD7reV+OUriZRQ5kAZ1YHiTnLCGaoa5OdZF
hmBO5L4a8Ww8gYc2n8hxZKu7n+S45TzK03Erg9pDksKnqjBi43HubtisLJZ88+bIbr50VEewvVqD
whLMpUgci7UPONu5sPsoRBL8biSfK6yHBcEJ/lR8i584vJ4uHeVjVRncIuNqzlVLpRDGqViHKuco
5dI28gczhITgmKxaOgY7tnj5o8KG3KR9lIKj5pXA3RVWbaiVaLwQ7lPtjSZW4FSQL6YyZty4Ulv5
28o332TuSoHYO7ksm6NU0z0RK15s+XOGDUczxyg+jSxPLUzHV4UwvLcCNtFCKxM0T7ccDSpBpfEx
HDVMbRnjuJSisWjHqxFHihnRrWw5YuJs2X7ibbbSpFE69zIlVIUAcGA3knhpMpDV7Vedy75FTJBN
TDMMtaq5VWqZEHsSv60cnp0ElufeFSbj3IXTIAPDiQYW3tJ2I1dtP7ZvUnNw94lL7IlOIDZjIxC1
kqSKalZW6KoCr2uGKwQLNFDy7mrG9e4qNvPusoKEk2AU+KqXisWEoHW36lcQM2WU2QvdK1XFaARK
qpv2MmKgxnrKkmEgYQ3MoqngeI9+ko2jlA8mkSx/8ot4HtcuN/NgcC15OwkWkuSqCtesBe2xioTc
WHGZSPUKyPlElqoZdqlfSD5TLsUoV1gtBcfPdCVc+24hLSzi3uclU86LoqyX2ShXi8qOsOIL+thO
qlrVedGYyA67gIWs1bpgzCJcdWeHXH6nRIoalRNH4cZsGepTYgQjRmvx8WJmj1T71YQiNOOlciko
mpfWxSwxsseyaiSx8JBauTHPIsH01DTl3aWSjN0ILNC++XJoT/nQ/5wJTrC0GrXHbZSd9s1vPsmh
Zy9E31clnRk56u6EQiAWtNRzt3FZrD0pLFYca0F+pYbmcJyvJjH7aAcFp5ZSvuFMR42zkauGbv5q
GcGmSqC88UXsaMUo41WmYmalwE7kSnryQoWdsQXPjJNKWlp6ONHL4jOMEVbVSWZrTvFaOW4yETN9
FY/CXA3NeCIrDUuPIF9MfjSPxejVy8mzo5eOao6Seiab1VfRDSdJCPYAM6p1Zd2nuujOODNVM2xT
PnNDK9ZES/nssdYqLepqTnh+Glb8XwlHHoKqFheZzk3KXA5g71v151gxUtUQ8ilf2zoEdPSZ5Jao
We5nKS29Bw86Hl+NVN9yHVW0TV71aukhcZgVYwX5FM7NP6UgjdTaViY89KdJXjuKavne3JbqfExK
xm80xrkb8d4Uhns6Dkp3HCRBsw5swiAxtFEYiYs04BwtjSbsvHRS7mNkkhfPr5a4s2R64Vq3ikQV
02b1UbC01DlRfb1kNGxAQ6ZQV7OJ5OTJWCoKUy0FD34HxRmHVlFPy7pkPydYk+Sc+YsIXq0q7ugt
hVtwmrvROI5touo1qdRah/ZXkm9sjn8tJX1mWTdS0yw3ZkZYqqmfs2O7hpKhlDWZeLU1CYJ0ZuQJ
mI417spwoduxp7oG8VWL8f6Et+/fVVWwn3LTM7WQU7NSDlXCucZdVf4ZiYF5x4nxQqmsAjItCVQY
uGsu4X14/yo8XkXfyIG4FFLbVCXJdlS0SHHH/EfiZfajY3mJyvFuOM08acHLlauVIpNOSmKrRJTV
sLTvS+LZqg7FYToSxVCtUuOFi6JExSRwtcSPLDWV7QVW1akv5JwW+ISfuqUwNmvJmlmm/yUPRlPL
srHk2ebEl2JWjSURLh6TccfCKP9TzlJhqpjM50JUavDoYyGG3lwI5C9O5WUwYoQH31R4NbknXJ5p
Au/YE6kMivuMRGM/y8dSWLFw9MjplK2VL65c3I8U/NL8OTM+OcS6M0kaaJB0ohqbMafylfmChtrw
fibMvIbZqFpW8DHlWUcLHKVShQKXl6UtjEUr+VPC/4UdploVT8TQLDFFpRdS6+E4rO1VKrpQSZPQ
HIcjW+MLvp4HXP6pMkx7LFW+asecqJai8i0xYghCobA1IZCcGcl1ZjZiSjIOinmpk3VuBwq4OCtU
1xNkbeToaipF1izMykTNFEfTWRFO3MCEfSJVY9PQPxpFoNqFoRZe/hR44rfRKJyFLP5wJpGnvGtP
DCV4NUr/q2Fm+NmFnGlRPVLUDMConGR+DaSSUaU8+8IygvuVTckmj/JJAXN5KrPZv2OFhQ0libaW
+va0MkRpzCquWYXegg2gaCte6S3DiMBmqhpzLS9teypg2YCJJYa6Pm0vOL61Fx2/+i1l0KiW7UHq
9C8e86z4XhmFVlmZWgofj2o0Vg3frLhsqUewlpvv7Zv1/VP7teCdw2kCnXGKcOh9rPvx0qmh7LWf
UsKEC4Mx1Ngh9yMPNkN7uH3zmquOlx6PtZ8ISaC9/fD0cRg7EPc3q56cHM/mOBCDCNKiMhm1PXS8
8OQGx3FyR2/URYE4sI6//wEBNOeZ7qaL2s6VSR1Gr3azxlmNGp/piTV2YoFR3dbabg+2b8drjseC
qrHuj9+pa6Rct1R/lH5xiR2cXEaN57QGA0VrNj/peMzPQrvWdle++8syhbc0R/bL/UUtqSsz6dQp
7E+hEPP1JCikj6xsFFOfhaKdJ3B/HN9Io3W1X6OqitRCT+ux1epaedi4UY7nd9/fPyd8H6W93olN
T0vLALasMNahk+PXEUa1ciZgtdYUdn3bKdbtx1qQYFSU0UgrkxS6Ya0Hy/bT8c0yuNNjTJSPXQjT
+fGK9pM/MhyNJGWhOV2Clv69Y+AYy1WPwx+vQZL+pzAM6ikz4tml6eV4Q+fNEfGqSRaO5Nl/i3Py
3nqLsbD/ldIhy9OI5b/+18U1ifK3Qfxb192+F1cC0cGRKaK5Euw3bIaNtMid//wQ10RcCdFJRRJ4
BJF4ZM2eutaxMnKoL4e7G/9yCPsffOsSumzBh9lsPIFgKbzuP+Nab7yUncgmQT9N9G2FKxVJ/pxI
udZjJTJhm3HmXSnydTBxRBNMm1Z5OM4K+Cc0m5HMZWUIiYpcci5+kIq8emSxcn0r88yRXgszGI2g
lTARlkeey233gRfgaq9hdEmZELiwIJyygL2aW+swCdP5f8vs/F8371BD9XfuczXI4q/vRDRbssPM
Q5oX4piIWysih6LY06AOJmVTJAsLUlSAP+kEdRheQphHwoRF8Px03hH0vEC4B9keePu5mE6TgUJP
PAHZSchP4wV0ymgTS05iOq6cjARXivSln+hMvTBzwbCe9dgkq0TIYI1IUiRXgsqIlVGvE6tOvhaM
HT4bnszED4ZFYpX3YcBXrGDYd6nvcGrthiN2bWeQ5P8XON+nKDWhtB8HaVbbDQrziianqBPcaYOO
DelxpiFSgywgZAPDJENS0PdgDZJIEQRHadiu4UIbxzmED5sAucKhLSQrQV9tMz4OMk6+URD2QUgd
qSBNdFH6GSHXbDvanWuiLLLI9MEvgxDGxvU4fzLX4LAvjToj3l2kIPFCEOsaDorkW2o40pT37NdA
sO5sxRcm8n+xd15LjaRZtH6i7EhvLo9SQoCAMpSBusmgqqj03ufTn++XEJJwETpzd0ITMR3TQyWo
m5XbrL322mYNeTA53V2rSTRmjR67iWM9qGH5E4oshqEMFZg4O5pXtoRuSDfKZaNa1jKrrWFmhqG0
cEwv+jKq9U3vjM1MVfwHJZS+j5YUzsPka+slrpWaUPR1tTQso50VvWKu/JoGbKnkyV/HM8pgPgX6
pT5m9QRHx0CiVRtI5qjoV52XMXw3eyimPr3Ri/FTUtsxnEFjzSyMo2Y9TbLr1453I01hDYurlLZb
9GV1rUAJLVLfSx5b0wrdEJ3eMk6DeunnijwP9Oxz2DXWsqwyehUv/C7Z3fQt0Zp+5jDKcstSlV15
GP8a0gBdrlgwRFphXY0t/6CouoJ+YY1R98W0AjVlwjTY6azVzFBbeqGkR25AnbUsm0GfZVXrQ7kM
j6Y3Dg9eFyjzwK6GmRdMumt4cbbwNP+hqqx6lpXWz1PCWL+PYtb5/qu8rB7Fm5z/ff0iiwe3L7LB
e8dehzjKLfZ4xZe2xYopihXbQo24zgrblxgLZ0tFhCpmtPa+BABHDhIJOhq+IIQD6jGvsPqqTsGx
hSoKfQ4u3/xv8YrvvcJW0TotrES8arOqn3t2M0nfVCYYl62iLGtlCr3rpJja5r5u0nCp+mZUle6U
GNmX0GCYv2BcreZfhnqo+4UdqtG3Wprs/Kvc0wB+n4JKmhVOOuZ3CQJWs3ThhuXFCXhr4MkfAm9W
5f3rChlV+j7oOH7HFUu2xzUdDSmJZQs6TlxyTcJgrZwDiKIeea6QN6N+HXRRXgtZ1l6F7PxHPW1S
1rK8YjhHlsivKxVUt/juYT6ha8ht0XEdQM+XJq9RrLxeaXE/Sp+NwJSzuTcVlgxJZ0z/Jm1w5qPl
FO2ZoQ8/ev4/67PRMEj7LOteZNDMJ5o2N5uxyOCV+ky6riozPVML3p+LE8jWIFM/lJee5dUbgU08
sw1szn+AiH+fDstKmrof2JB2/KeifRLmI+ilBVqeBU7C+FbHvg+vL9ajHdGgbSsUdt5p5niK1Xhq
a750RBsm1CyHFYouU1lbyKW4mm6a4pPvhzevz5S+8DJ1VRhWqF+PWiPLNwMsXvdQFGnilnmTyotq
qGqSIvMzRg5uX7TVt0Ht6nFhCZIoV/z8xvbpwb4PY9O5SiwF5Yq/1hdSi3nSop38JK9mFd+1uj7h
bo07hV/5+1l18bd/qP7Wr3OqeGwHPX63ortXFFonQskuvIFKhPh4VhFhML550YaJZEtLrr9UMq0J
AIdmjLJ5LeE/BnpraB0wAIinNZvKXWiltbVF+z700qgzqnqK5ZWnp2bsDpWOeL8VkyxNksrrKjOT
b2k8+uasbAq/dbMxcqSzMg4YR5eKnPSLRNWT4Lpv2mGa91y6bRfaOAXfaybW1XUu4Jt1aX2RNhkz
Umazg+aKdKDmDA4zSVpAs2Xq5QmQa0CKPPc+IIVJ9ms0ime2aKQsQ0Jsi8T5cp9EOOOp6Ojxenir
ytNIwciP9bUAeT8QQkcRC5/oLRTQRwRCVciYD9GIsA8oUkuyBgAzdhgIfWlAUzRlw0pVIi1PXbVT
V1lYmWXuhoE2/KqzyejcWo7KGzUe51Ene8U1uozmth61LLn1vLj4Xid6ZYYzeei19ny0W0ZmrW94
czmyGApOGWNPSBO1/kvb6tx5Q5FaXwvkc7dNWEr1tV1YwawNM8s/M2Or+9Sl8jA7wXMNT5nM9j48
XcrnNxK1eGiHT+SZ0AGEInTHxj6VQDYW8YkGwJY5GrKfqEXFR6JGaExcFGtPO3wKj10YMHwJhO+j
A5N6BD5FHH+BTwWulKxPYaA4RO1DfNpSXfowU9PKC6wfUhDm8KR1wGTQscPrRM8m/64fOubeVouu
SDGcxijcPCj89K6RjGBYdG1wHhrFpH5BidlcK41Xmq5kt/IyrKx8um27Khoz9wQ3ATfT+ZC/+j/Z
30dxG/1VRFw/t0UcXCixS4aJ2ujY+ZXv2g+Wo5F3YoDDAtI6de/6Xo1a0kJNLNYyBEP1XBpidkYz
I/NdKeloW49DHP9Eh4gjElEDyKqhABfDetH5DkFLyajYzMslq2REqFhD+nkag7J1pTrzZkXsG7lr
GbTArtlbo/ZL9pTO8VlPUkzPbWy1QwRjsutm+XxlVgdGmX3tNrx9UQ7hMD+BbR3btA9j2+Vjj6fz
K6hxEWU/uIkIJuO8wyrDYSnILptM00p7yW3p150uHQgP2OLGjthM2nYhFJD42MLxsyMKHumPjwlu
r5KvwoSKH0P4FT9NlA37pWCEnKMK6J9WclDp34LGG1DrRnKazo2+kZ37VJnK9JMVGKFWsFmJ0BJW
0JhPljVKP2OoznFu1E6Xfo5lrUNnZds3tSQFlT1L01H/UdZkdGyQyB9PC7+fN6XBiwXKF3/7/+c+
pUbl834iPX+oisfqDbDx1DauWZy8BmakS9laQ2oX19gM18mF+DFyv37TDW/jmlgqRjQmCsF1O0w0
3IJNbFCwhbPBIJOhY6Am6rgXdZ4gDKHRDH4WnkGHUAutcNSiXKpXUTzk42/bktSon0lNpIX3ptMZ
k1tRJngXjqP3KrJ6Whi5mA22rzQXUaGbgzsqWZvd62k5D4I4Lk8F2mYpXVTc7+NqWXEGO32NK/HU
FlfUWuDKoM7SyYD7u2KCSqHMYjZNfbbhfJ+pFBGpaBQcwpe1bjx2uBLL6mjxsRgkzYkjYkchS1Rg
B8iijYWyYVuYEhJyhvB7EMSmtCmsuvCv6tZo/Z9YZCxqSR6LAHWsEHlIvT55tw5s3Go0qjT5Gheh
gvSq7xqFSJUESah+0vRRuY9auLyIhYbCs0/t6Rpe69Mk78Nr9lD9fiNsbQ6aPBkeiNjEPOEpn0HG
bYsx4S2mcv0EokzYfIvOYBe0aE05tsC2IXcZ+O3vwCWClghlzJrX+oujMqSQXRyCi100BS5YjEeA
sig/98E1yUWgdVnRrLq4as7IykVzPxkmA0XN15r2oh3UBlmTIpefZG8MF4Pqd/G8tbTC8WZ+MNnG
3zhX+4bV3WZYZb4jzTSrzIaLaJLlyW0S1YzuiyDx1V+5090wfzT6wo1jf6Zn9VCcKrUnFH5YqYFC
7MdeBTnT2avU1lcCkE+oYi4tVBB7KKTih5qDpX2ihLcoFBeQTUpxMPjkOfCcOrnHZLIsCLe73qE9
jiQRPiKHKISKEaNzJtm4IiDUeIHCPowHw07llTqN1rlnGyxOxDps8Rwxd+7djRMbc/M2rqUrSTcL
SZ/FphZ1Eatsjn01qUobV7O28/JkYUrs5Ll0AU7FdpzWKsaJ6njSTghzww9CXduwV/AKZDSMu0wq
RqpEJuatm2ErX9rCDDNlzPVUGAsa0M0i6w5mMpYX/KYceOWNoGxboTGUsAwOv0GdaczU7KO8Xd6Y
ubJfC7fnyKw46rBxhzDTmwDyomiLleMrSTKPW28yrFlbBNH9ECNE+JQ2cWlflb0tO98kK7T6r71k
D5dF5lj9mWJYufop9dmrK1yfLRz/si7aaVyEvSzdBnGZS1+8oJSD75NQgFpRaZaXuT7W3ezUIqz7
UbGS/D4AsVxpm4e2bB/eACFPbss5Rv6UXDQD7FpT3u+PJ9Yj/7f1ibQJoj/ALwC2VjQKLzIucQ4A
/z/QH3yjw1inUxXSxjC3E8S1CMX7GdcpkYd7WhKvDLZPja9j4lu+72a5V1+ZklawC9hl5l2ZjjXp
00unH0zFHLcbxnYo3Y6JWXXnwHg/pLwxAxsfg5ScZl+bVkHm3/VH+HpkDe/x8Q108dwWXUKDCB+7
3rjfCEe2EU7oYg1+qfZG+7rP5opjLUL5amocJAWTe4THupyjWVjHxP+1ByWD04EKUy3eJ017kUZj
s1bLqogtlFbdPzUxq+K+8/GlcjOtjtN5J6WlykaUVaf+JzFEK1iPdLqr1qqTIpolIYuqN54en/vq
SPY/Ra0NqoRF2Puoun6owjdqMwipHaawg6L4IfUhOXxqBLagAjl0fPSYdH7ClISKbpc2kf8xULBe
z/IhbLnXBiMnPyllj2lA3zGLEmyyIy5eizNS+xFLCZtYT4y4WrVJ1I7n2YQOz7UK46Zf+zylwvJp
EOZPGskPO52kbIxLVt384nzD5fZdOVz3MjP9ZTPFA/PTITeU6H4aIk1ejJU6WtdJ3IT6H9UIvX4h
FSK52q00GT9OqXOdOsVc8X0QrsK8fyNrioe2cU00o+g+xCgV2kIQr8+lm5CawNMzwxTJags/MbTn
zzMPwGmHGg0876o2kiWuJZCuFrnoOKOo180BtxiQzgI8IaBV5BdVW1pNdte3urxqh1ZzkIk4URis
9N73F4mllvLdNJbKpY8UK76gk2by7hdGFJeusp7MDxDaHZ4J+hT/1n09vp5KPWtcPVLcE7bW2PrY
+GaRJPU7imrx4BZfzDrZ+kAcoq4RsW/7KGyZQRG/h+f6fwsy7haKgIiQjvk+feFe4hReeYqwxUGK
spFoH0HfvtEaYL/DAE54Pwnq7gXJZqieH/i+Qwcaa1E4zdIuNpXPddvV47xOBimax2qfXBeIMyPG
8sWy8i0rmMv2oOmfPA0Lp8K11MlmRz2VqvS2l7uHRvSruDgZ/jxpIkObx0V/Xk7y+Lek9otO8Nvk
V6FffD+0zfMsLIKH1+wH7OsOffp/CIK4LU1binB+baO0zbCGqM2ETx7X9CjtBL36hD4dze42pMER
K8yz0G7aTC+FtP8ItLHX+rIJYCpmIr/jn5BhqybS+n5K7cKh0yXJKVaKPWVuPnml64VDfR5RYGrY
cjWJq4+YTci9P932eaEv1VyPVx2C6MvU6H8pvaq7edlbS9wQnFkxldWvWsdWIZcLY6F5anXmOVaw
ygsZmVyhSXNS9x1rmvnFqCj3ul/1rq0G46qXIFZSQRdPfovljxbkF8hSipnNup4LEZPPdM95KOx/
tMbx18Bj27CUjMfQC+p5aOtYNNi67/q6NKKAV/u5o+bsrkL4ndWDpN94njm5Xmfos1QaE5x3qsBN
phCBvJI1ePA53mUcaNa3qRyny7oqTDibKHaloZPdojKLea/HbCkUnT+T8S2bT0YpifWBMvk8dUny
qWhwBhgsC7uZ3LLcIXB+GEM6zooWV1QPW4mbIQ7x0tDCH3brBwupyVmYcHAbiELrIUrTdKZ0Y3+m
NqXNv/2qXCZS07EOwBzwsSqKcM5OYugWNTtgeliM3c/es1s8R3JnyuZBlUiYRK2NAE3HN9zcD2+k
AJfAUE80sY86zGK7vdKD+rzCUrAV3oIBJoNKWkwXp/SzTj8iVbz//rt5z+1u3vSd79rzU9vcs277
n1/9ffLzA1ZKUE+moJwYEK79W3fBYN2zkZcwroRNEitAxwQDUb8czHcgBIg7zCiZ8FB8kTT3Y4Ey
WL7uGUW88vD0yHyLpj61gdSK5fdcnzvaaGefprj11cKVu2BwLjQkPcrcGbNEWsmS6fVugUugfB/i
+pPOsVTDOSXO7DYLZmotrFdzuZHC06B6k2+EHOEDvAWP42OWvcUS7PKNOA2HvkY1iO3sYQi7yG01
vTH7g85EuYX8XgwHd/kGsz9hwaebLJkIrdgOcmLaCDZsSvMnjvR/gRyrsQK3wJt5ucxHPIRcZASR
UjlGfZUZqjSetX7yA72Zk2duotWyvxyHchwWqtLH4+cx8YJsbrR8tztl8K/9ri2VH705JGaBS0k5
GmdRnGPEEijCADDsgky7aNQs/HOKb5tIRRf2Ad6qh15cinwjwvHcNsKtWSlUrkyv12rWHd7YVxSb
sVzOIsQwrtk3VUc6iz4fS18oUVYd9/EmGCtKFCRfRDkCoXlUiHtV7rAsCbcBh4oal0/Jm7If4voh
yiJ25uxLucL4sY09KXSN2hvy+0YaiqU0SoU9izeLrk5iae2XJBtsb4bRpEbmz62kmCtS6iWzXATs
m3HyFW86EVRPAY2M8wHAkocqfo0u0WZv0UXw4TY87IDMnFgoqfeiGQIJ1DhiJP1CwSryp46vs8Z0
WyjAeGhbTIv8SRGOkoegAVP1v+ZPPgAyCz6fIiSML2pp2/axuB3SaeUYUnum61k+3YeNV8tu2Ldj
cqHbmT8v5D49y1ryIKZmhd3/oTi1JddRpTypZkSzalrobeUtemTa+sUQlKqHCZGkqznlZxD1eCqd
4tkmnvELeB9ui+QNsImmaws2Mb6h5UdT+Cza37ZqmzqOaeBG/nXIRjGOFnWastkgIQJt0Wb9BzzZ
u8ZZf730dNQMcU12vqjWxFF2OFlbzL6NF2wUzlcSeyVBtCr7Xh4XvqwtS93p6VOcAVMosWaZblYu
y/X+ZWAoVfhLGvHkPGvX05t2M8rBEME5UQBPEQzR3vuQcpOH8Y0AxjNbTBFwaN13+5h75OaaYGft
7XX7z80RFF6M6RBLI8Y/UESvFV7EPKGlPpp8egNTCiQp3YaKIhq1z4tyTMm8apxsZ1zJbVRy4yNf
H/zoOnb1bQXf0IDOt70dqyG46mGpoq9WLS5/BNU04MLT17Gef+6yof1uVShZo1Og2qDK+NCR5Gp8
c2zDM1tUEalABvWWmJVtRKe7SCW0/AzjNtzkoREORCdRauck/xypxOo5sn2xH0wXINj2I4r8N/bg
1lpYRkuQTBy1eZEXlULVJY/zONhayuEXeRiCxJXDEIOGZAio9J2+j+a+mUryL3kczWQ+JsW4yqv+
MvUkP5nVmWR9LdtmUODcm0K+Kmxp1Fyj0LLJVfGPkn85U1xy58YKmv6i6X3pC6sF9mdls6xeicX1
U85c50zBR78f4KDYw/p1hBMPbbHI+AZvAorfp2kg+W+LRcIYN5Oo0ii3XuwYscZJU0BtRkPIfGeX
M9fKLwZ+FOyQ9kINcQwS+VyHDAfcPqud4J5BjsGPOiz/yyGWAJttrWJJafRlVTvjeC4FzHQuQxSp
bmjhkYmBSLQsTdw/FpKlYBLMwnm9bOMw1++02uo/+ZqcFOddX/jVsrCzlFGQZ9SldyY3flie90HQ
mLea1ZbNmWMWU3BKrpswqHyIPTf/9+9Nfm0PfNh+wasz10HFBbe+T7AJ/w0aBsrzJ4XDM9uhMfbB
RIz6X9Y3vgb78APNYoGXGx7r7fZj4LcWSB+UbFhCmURpcd+AkIyI7KD7jMxAjyd/ilfiPsMnTl5k
8uegNiHea7FF1K4XivgL+20ZGsKfURBkyUVpFn6EmtXJ6i8FfxrT43XcVEQINT3MzNC/apn9ORpy
PwrdoDLmnVp3+vwU8zZ9AmXO+zHP5Rh79id4g2cTVil7YY/vRYkGlWUeOoKJppWpsYg3DG0OvOio
+fg/GPXtVjK3zcK6NaVZcFjXNTnKcZRP0xuja9ZB6ErQ7wN1RtiHyGNqMBicjRtWOBL5DjrCwEnu
Q1tsg1iTkQ8X1djJylVD+6KXrl1U+jArdX8AfT6eLu7I8aPyoc5Tp5nVrDLFK2yenfpvrA/WKbxt
wpv2YXgTNkJvzg/EY08oE2yu6ARs1tkw6gFuz8l1zeZy/lvEP9PebPfuZtdoWsUoWZz6OfRzEepp
lT9tsnErtBZHFXqv/FwIu6wWI01k1Y1e5aWsNRuduq8HL7myhsof3XRM4uRi0upGwkEWt+ufDK40
rKgNKkK091Krf0pNKbir5UEtSjfEMDQ8s3o0OpNn92rFdaEu8uacgZt8N9eq6aQv3EBNUE/vRzRW
kd5oU8UzzzjDuAUWixU3rlPBgeyKOL7/fyZcrEUoQdi6ZtN2OCOSsSKEQEJe2yLu8uiagxNDrM3M
+jicvdaBwa7BE4srm2x9spV+GM162cp7o/KMVd/mcf2nM/wk4+yaPC67SrXyb4ZTNF/ttXNLmFfR
dcmHvp0sf9bZXVc5lHi2V174TbFQ/cy6TdqsMa6stueQiB+n534VTelPtXDM6DqM21ZBY1GP8vkp
nW7SKWh5H3zzxz8PTVuBtZdzUh7bwx+/VjR+aHQ2avttEyHwh/UZx1E5OUVj+3JqBSohQ7ZCnOeG
VjAohEVcNlHcE0aPmyKIhvWgjiMjc50dKtqhoFt7Z+1PEaqambo3ZNFVoPXJjw6JznTZIwiI5rmX
RMV9lnTL0YztsynQGiKdZeaV/7PimIiixH35c+TvJczWWYk6T7KUHqNVcJD/VmPRgKd9LGGOmJdR
NPc4A7M4wW7TuX5IzRHzsuY16EQGfQadwoCK4o15gCFaVH7rT53rOu8KyRj74MLT9XB0hQZ7N5AQ
Lce2hBPVHX6vrAHLTyn5iN51fQn1AHR8M262McVlHx0pANThPuh6cr8Rd4WzCjiiN55h+hiav3IF
d+9MGczxIo0ZpX5uJSc2Gub2rTRcdH3dLdoG1exdr0r+wqy9aPxkxmY3XdRmnLan0m2TTxUyzAch
jfs1ye7e9961aR57QpeYfhIoSKZEDii3/SO8omtFu8o58ZcGBTC/gI4DkcQ7GJX1CskWXTayVzys
iEPKRih7TGu6dqM+QBdzWQaW9Ck0zjjyEYz30ZVHCkfW2iRbWWoapUsj0tXpvJK0tluWwozF1ZXU
ML5V/ZgujK75rWmBvuiTYEVa/VkLu1cD39c+6ya3bpqU22kKfvg+7tYSjqOmsB6VhAmpUuUD96Aw
JrWERWkSdY+pMC0N4WNmis0lGGntaZp1XXPRp4W4zdHo02yauJaVy7Hi9vH0yx+4wpZYl5PveK6e
1H+5kqJd1RADi67RuMHVpf087JjjziBGsxsWC6pztR1VFGYc+HGGwkQLVmPoX6nTLX/ud61OlKeD
rq2UunecG0cb6ui8Knwuy5wC8CYAE5Hef0nOQrQqb5WdPPUcgYVfIOOzLT+4F34xeLPw4oDS2Wyt
7GpO4f7OzijkDdn4pZu7SdTeeswclfNf63JZL4W8pL2husVD6UXNiXuMGgRjZa/GLpMTbudRLQ61
1xpXVZaq1+zmM6Vd15WSolbZcqpyTf4TEKzzn1LWR7brcIp3cmZ5Efpp6Uap7Se/rCnzUg5Q+FWr
X1lSZs65kSRFZ4nGVdQfTILaIp6d8LfB34d15xkFQJyEb8hz1V3huYnSAIm90bUOhS9t2WsRpVEI
wAKum2hRHuxASCimDVGgF9en1Hc1ADv38I2YJdARC2HLUfz1a48sKEy8DtlDQAQMDKle9qN0J6dm
53RWsjJSWdK/CTPK+gcuRdoymTTb++WPTl8gEy/KFapQ7seV4oyohMd1+EdS4sZ6bMOC8zVBXPyJ
uG69kmvORLqB09feT68b02XqtYl+QtymLBB7be9HvPP8r/8Id/i66hTPbesC0ZkwZgMgJHnBwTwj
TrQ6LDHzi8anSow+AOMOcTTauLUR8TBmexH2iJKQ3KI7hlxk+++YqvNVqyPWBSGG7I2hzcuJiTJx
2VTVPA136Eb5wq3ezppNZqPeZtmox3csEWCukHqDOtUzK8WrveB0X1B9a6x+CDiolvnazOZ0aviJ
Mtq8rQa9FXdfZe9L3Q2ux55C+ydUcPFdqTlH+E4j46cVedFnvA+95eND9Vau5aEt7pCwsAEKTpi8
QS8L4f820kE9M6QQ/ApSSzFG2eHOAZHiuMXzZYH9SEc/ztELJikQR0fOjHU+2WGLDS2OVxLEDGtb
vAWMBPcjHfs2UmhOdbNKVV9xVSfwRle3cl9ZcDW8b9HRSxHn6oy4uOkrr1/q1fCYRZU3N1stvTRL
/a7UpbO0KH+2shz556MW1vOpb6NrqXZ6txq5RBs3/g/La7Ql6mbNmPuNw0Vlh9u83d0kS+1KbhLz
LmUivUyD+Lvfhnex5N9aYb4yQ+xaa4VLaqwPrrLKuJoS61qVwwVXW4ZZFFjXRmfOJzv5hMgmCZas
Ebb5Vd3YGquIpRLIX05JfZPUPwyxy7x7fB1ehapzr6REUwPIn/UxW5iL8ArDRPDddOf70gihqkH2
TM3JZEZk9H2Yi/0vIRvEnH+9bXhMeOWTHcJcSFFpvcRhdTTa4vLHPszJtnFoZ6q3wj+6yc66qc61
O11Oq9/c/knT80ppuQZRBkMWlm47dA2nEG2z6NpzuSqmVVV7qX1nT5I1LL0Kb9WO9Wrkgg032+TS
LeKqDk7JfJPMBcn9fkT9+ZAkD3/eAJt47BlsiO3p7B3aBPnJdPq5hVH/Y+WTXI686kULI8CGRQQO
MVg+bCLxrscHbMz+nvoeuvZjwPYypvKTsXJlfVqo7bGGe9HCVFaYaXFYEofGYgzPsrRcepnNyW43
0lrucAZ4/o5nml9r3v1YVtMNBGU0nqcj91kuw6bpIyCVDmZ+NiSGnJ/XUWYGf8MCjmJ5CmfrcKaR
S98H2fkDp0jfMlDC3u0AZcz/hJLmWS1zgDKmgM/q013mFpM+ZH2oklEgrKXOezwltZeIQBvUHmeh
9MrIC7WsUPFDJhEmhavwYUiTo9iOAtn2r7IAgxtPsbkhO2RZ9BmrOHnBcmEQXsuM+y4ljR2+e0mq
5HCuNYaYMpdegJhGaRROYXdePaUuDsBqfh/j1Hqr+/k0fPFCox3dJkqMUnTUww1L2Vny1/eB6Uq1
+vxkF/FUQpofzqNvaF2Ch9fJVTy1rSHXN0QUVoeeZYLb5OqY/xFlxBhYNL37lx8210Vs/iOuzWw2
krbhTvRCBAvYHHmtEjvKUe41YY73IYUjxhOCNEeTfwjExtc0rzaUZhUgrW0WaqyM31ppjJ3LyGix
m571wozkh1FxdbeYSW0a6XeyXFrVfPKyhIlO4GQ/+8EYnS++5tTFWRHneXyKdE+98YfpFJfV7i02
ULgdbdElViJZCBKWqVvT/G2HguUDE2ZGMaL3PdQSCumqjo8gfLrYmTw8LOIwsTPZTWKGwtPHwUt0
IAeMOXUh4z8HPgh88ZMO4aWkvhRDidcrW6lM/Y5PmdizQZqkz6PeDPptp+ml9g/DTE+zZ46R+dNX
n7bqRzpME3/QKqciY7t3II6ZmuR/O2XQTQYln3yUQev4ba9oHnsu05AwYNmAsgqbeYZpBIbnBMoM
kCzIjAZTcNH77hKosBlhb401og0BSEbexq31oA+jL7bo+ZbHTpf5RofAElpXQiP/ZcLMNzwEVhJ6
ZalYibUC5Y19LhRd7b/UCsvugiteghBmxUC3flh6aIwXgSQr4++OY+ALOYmMP30Qe9bNaIdStTpB
ag0pcWrgfUhdPz78fXydB8VDe4CCbGPH7I2KbI01BsTPwpdnDm9tKSgW1hCXQqlYkLk7QGFaA/ki
w/ptjoIcU/e/weHRYBL7MI6j+nME4PYuvHECYSw16LpVqPRyv0DDfDYGquEXbpTJZ1PEoYRlYw/N
dGdMjiUuhk+6fmGIJbQ8ketpEaaxoSySThmh96JYKGKGuImGhcNNRTHpKEIu2fbTNPMiz9R/n3C3
CWU0YO/j7vLhT/zWhQUU7M/IY16BIQ1BYr3AvdbvbUMZFRiqZRo9jHvFivW+ZkHc9BAUBjMLYeUl
vrRFHgQfi/8M1IghHAthynEE8l5vfnD4mA+AIBDVBK0An3wfeSC/jI1YKVdN6BkXUxc54edAXKF3
Gq+/tPLKWlZdFVvXpdX8bCt/+lENDMlnlqexnhsafRZ8yYIsHmdT0Nj3VceA7bsSDVXkNpXmBD8N
fxriz9EYyueZ0pV/O+o9BSY66WJ5bqd2sDhhcY1FoaF7H4tf2zp4HQLFM9tiTax9YIdPeBH6GGE5
uK3VKOpx9IXGFXBaf2U3xKCLpUhjqLXesSTRbWEorKoFKyYOc4hveZz6WYzFDko1GGksbkQbAOTg
9Q5hOKS1rIRmoa2aVo+T2RA1AedhGa7YV3XgS86y89MqWkZsf4wIpV1nzP0inJmjHSdn4dijIKTy
d9zcqkJur3aGleULadIL4p2cdeGs6GPDOFdDp/bPT4DbBD9+Se8D7vKRZY83D8wwad2hjhPIYMNg
qf+pBd3BjsgoMuvT+bcD3HEdmbECw3MICswvxCR3izsBY3yQ4NzgZY8Nf8JJ8RB39CBMKlhHYWZi
I449xJ2KH3SRZ3W+miqLlaKm1640xCqjUK0Uk3GpRzShivKrELoWxjTJrBdaF1zzq1nYpCpH33St
LhcDlgOzocDbyFVDqW1vg8KcLskJ/SWDCC87S62mU2+rvpYl7ITU4cxp5OxTbxROeZtFnYY/mKPe
ojr0ytmAez+H6JvQHUp7YOqhiatf+Xe96VNuHFf+187zdChB33bVPhrQ89T9LNXaP2kiWRdRqv1N
rEEh9zv+PUfDusuYjZfzZi2xEWKbYK27aYQEp/OGaXl6IdYvhA463n8hVkxK35wli8e2QVjcJQG0
Yt9z4+K6ex3YcTJpUEAi7Bx2nVSv2zAsGhvATrAlUG8UtdvXQTQ23Ehk/OwI28Mj+edXYZjtKiFy
g35kIQGfvcPXIa9a1guLslv1TucU2kzzom8RN2z8ZhbYU6E8GF4hnZvSIH2RDK2ficGJPZelKCzb
mR96Nac5LXE2ToqrVjrPmlHubjuTYyeEdP0S3Vm3ilPfrGYnyG0g9yEDeJkHxKY35AvCjm4LOfxe
aFIgordXD3eQWyseD7U0W8gJWSML5mJgDANI3bqLwGtZIz04aDveX+j1GFm0wvws7IrE8RL5ReY3
krLVA1xfVmkk6xdhZ0uRiyqxkO8DPsKq0friIvenXvmWS3F8LclqVMyc3gsXEoEVx47BdttQV3+r
SYmpmuJLSwK6dm0qfeeO0nRRlKkbJ+U4b2XzvLOqbmapwxfZD/+Vpt5/iorpr5MblpuLK/atuGff
6Fy2L400Oddy5VGKmBfrRfYwpOrK69raLfzuUR7TbpYOmjXLy8S6GBsOwX/T64bL23JZquW50Sfe
qo7HUR1PYN8QkqL5eD++XudZ4+fp41uyCfHkFu+UFZQcQoVFGMNohhi3LXTXdu9YJztPS/iAeot3
EUe5akE7xcYMMmDK422IXe/5CZED51UoTY/cTHhNSnIulJ1BCl5YKuxLDkNsYA6+nTpBsArLJLD+
FWaOLsdJ21yfBU7YlPdmVKamy53ZybhQClYXlrLZVGriqmpp6BcRfGThpn7bOfe2F5uncvZpmCLE
We+j6+rh92PTvMEiicd20CKSYpS99SLiSztocc5CJyJutv72FTkCWlixUbZyaGCjHzuAFjQnqfZp
oeGIXv61N4jQmVNe8AnFgduX3iB1F2ZRmSTSZaLUfv1DlafOWVTGMCKT1oI4/KblXqQt0sqwqos2
ye3+rqD2HONZuEZb7uBX42ZeYjf3QdUZsXvK0pssTbT4CFpvWQCKRPiEK6FzgYTRGIqQBhn+73Al
vkQII5hRM+obn79tyCIPky5RJWwWsPbnKJulUQXFCrfdMTvSjuGIXi2NOpjOstGFbIJpIWbxL6rC
Ii4axRkle5Vl/U8Vwsh3QVVrzX2vGI3vudnhZNTF9XhTBljBqrOqrEP7qq+i9vOQ40tLSzPhWr/I
u2y0Z6ppxdWZash1PJPj3vBO8+BtCKMP/gBnuf+WlFXnoT2gCV0gO3nIphAb7HKjWKASS/FYn74S
Twv5C6ikQmNuxx0BntoGMGH+QfSi5eevzISPk78IIB2yQAhvhJEDCwYYLDgvBnb9WCn90KoY7jKS
o5/umfXOu4zK7MyZqjD4ldEPX8m90rfnU5w43aIqnL65HazMNm9j26uSf6ZWh+P50Hr+VadquXqH
VY3TLzOp0qJg1o9xHhingmxTkIlbch/gLcz+5Mlb3cdeNSa83FmAYu18A55daHNoeKnSbKHYF1Dc
T5mC4ybk0CJv9/L2EEeHDAxxqRGnBFBjH5EyX+8pk7JxteSmI6J9FqZfIM6ohqEu6knhwHCdZgs7
scZZM9ZZfNNMQdG5PptS8kLSR9+49TrVOtf9xhw+DVUeYGlahHWvzCaafcY1pWW7g6LeybHsVOd2
Mg4r24/6cPV/2Xuv5ra1Lmv3v5x77A8g8qnqG5BU9racww3K25aRc8av/54FkBJJyaqjpi94qoTu
evutlqGwONeMY4wpx0WGbGC7+DXocd1+LsJq1FevoXUOrTibZ03wKfvjnW3KJtROhZoG8FIVbN0u
iJrql+kKYhvQk7DQfboInBC6KsTWGaSw6/Fk/jHujpXr82TmBfb3WPWDbRkQpWllojeDICXXY3f8
ktZhU0d14l1nqpX8a8eLTL3N9NK3LyW/rY2lYSeBqzmpJo3tG2Pac51NO6+9mvXXXjoYhjNUuWm+
W2htWF61YVZ+DPwubl43iW2Cqk4V+GcLYydP5YMsxaIO2PDiva2VCSwVAQtA/uFaWIZ8dPwo83Av
W9LcJoGbcFYKFSqIKiZwk1DDNq5OOCvm1RuJ3pepMUyw0b24KjYCIQkxgf+xtQMrU8ZwMPRa65A9
HZP+fbNIU6hxrkG/pDLiL7YpVeOVVdLpKx10J9+ZQ+qr6zBrBpxcjY5gd+WbrVx8G4euSVdQ78L8
tmyCeqkMnuddDoWstB9fPdrk0QRU/Rl7+3nr/2GsIl7cGhw1JVkcOJi56SvaFdtKVERctuwwUxa6
GwecJNI37NR4vIdHgLIoL0Qut8kMX+LWcLj7iRxOlbkgSSMQUzbMia/v4Bkyl2Wabp83115ZRsuk
T0sQVK1svmls1w9WTd51GbN1cM1u6BmIBmZeUWmf04rcLKuNUfpaqJGlryC8VfFSyr1zqzHVdp17
iWUgfm/XC8cq62GIl69WN1vdsyyNN0GNftaTXu6BqWFPuRxpHB8u6OYJerU1umdzOSpGoYDL8JnS
drd6EGkecz84RDYzDPENX2J0j6oHTSGMEuJl9MOBZnEndo2uqhaLxDPzxTUj5PJTJdVKtFRNT/ro
FWGiL1utGG6oAkrrXannnfG2lNuUVhr8jqF1WrmupHea7UtvsrGMmrfZlNspRWfE6TKN3G8keEry
yjTftHKf7Yi8CYDRPxFRH1oitphaoB9Dv2HWYiDYbm2NvE2Q2EQnYtp8QDTbaYlA1mESRlV6sAtb
0HxZEEVLZEr2XgahfypvA/6AzrmGWrBwqPu2JrmRPrqy5l93idQX35HklbSVpgjR0xod3trAjaml
wYqozo6c1IwHpxSc36BvlHFpZUOgfMvZL7uyfdstrvqFxsRgzvVeHdrs0J7thbzJnlxzTev/PoaK
joeu0w3ZTk4fTGyWahPjAxqp9FMF8G9rYqKbC6aYNuuWRHlfmopBgUodyfxg/uKL3Nkh8QyWBo0/
ZEfEPaCtfODOulQOQ2ga0rVkjZa2jm1rYLjUV9H3WjO932EUWd53L7aTN3HlLph8SenSsnKWrxtd
GVwFtHpZWNQkqpUvx0AdlTUMNj260uXALSvn1cwmMxM3+8/Z2r93WeVnjz2ZeGubquGuQPGRAwkO
mRgt7XoyEjWxfJiZ/0Zx5sHMSN2IjjizWYr+oQIVFij+x2AYNYkZHGVmoP5Uk+4uKllQ26g39j2Z
ZqqSJpmJdJU1kbTWRlOTvnhKn13pmRq5F3E9tPkqAsm3jDW3ac4ju81ZrhH7uuZdtnLcrOvUWNS3
ctq1kgNhQ3HXUebF7a3BVLX49Gpns51hFs/ZWVU9YWW8s7UygeGjeYt5kZ89FinQAIlAgqBmoNR8
cGZT+xZgNDQJ0dgVoMBtBSpGCNMWTQQzxNjqZbkZbna/IFDRwmC8rzEeEzBnSpnd3AxoQpB2sWpe
6+6oKm+tOlXiFcvQbPNTIae1vxzS0osaZ5RjqVkFNbp+yWjUVuoMtpIhxmJqgjdWWHn+7xhbEM7H
pNCCb6MVeYu1G0EgX2ppqKHnRgMEgGlsfHm1vNny+Cyesbw/BFKDtx5sj3k5qvZMsPBkkxrBJlcT
4ysFQBE+7B7+t9f9IFGD6AP4VCCX7m1PdD+YkTNREJhQsdzqJXXBYSAlVtN8kbkUXBD4JAe2p+i5
byW+6t8kehz+NLU6/QDQqe0+GXK+uM2ZNyTXrZ+USeFotaIsa3/Mu59BJakd2/zYASjJvm9/SiWv
ldcdwqnjuh6ElGDENCtQXiPpXBIY+J0/29nb6od394SL46WtmQHsIEiypppt5ZMW7m4gRSMA9iyA
0YmnQfjdBlLWwgptXbEqDY42SqkPZkbRSsvj/gtUpi8ws8fyU6KPi+QvnTZQfKD2912cJEOzRnsl
vc4MP/G+SpIE5lJK7LNh0fnrpkzq/l95KNJ0RRsGOQEEfgYk7btlpMl+eiFHxpBcqUHQK7aTppY6
LjulL8KLnC0LvVi3QGHhj0s76QL1fR2qdfDKHtpYHmHtOcv7LyufmtCLBsLW9jAVCsr7HsY+el6G
V4RyOF5ONDh2wqvwY8hAMsiaKZKY5Ta8ipnqgt4YzY+N93uB7T0uR9Fh4SejHy3ok5Q0+7bXl5Xn
DV2nXdcDCJGl3Jlm8yEqlfimVTy5fJ8iQFUsHPYoxG7ioIIymu8Kqwv/rQM4A8gFSebajIs+PTc7
KYhZDQs4O3XaYrQZcL0G0jmQEnieMbO6/vHUYnWx7GxrZWT2+A4aCyCzN6a0bXrQewOozicLklMR
S9cfPJz9j0o1urMM5sHKLFYqQM2F1UFeiEt6GUnjiQYbl0Djh0PtpWN3EEjtwvWsYYzHa1nz4uEH
1l0sx1ZRAyeBgnHdKH3Qfci6rrPPvSDIVrkudYgFeFUQKF/Ksc0/hkHgZSs5VhTp45hK6Eu1rDPq
broCjolT5KZv3Lxa22Rt5rOF6fsfHUp61eOAKl7bmJtIzuhTbPHmU/Z/n7eJpaT0ZNkGSfdhmovv
5m1IQIohw2NqGp0PIb1D30R0Vl5E334cUME2IX1lKQhNIaMq8AG7NUPZD1pue3JyY2lu0p2PedO/
o80WB9dWZZvxSlbbKPxCyqeyyznKktt4HlgFLCBqbuPCXet22Utf9ShZZKsuSRfJZTLWBeuKhlAv
Lsu+aTKH61MD/FXUPimXcezX6qu/24RV/MOf/d3tjy69eyqj462tv8M9oUJGyqSikTeXAFt/N9Wz
DLcoGLV5ifpORgcGk+7utmwl4G6jKl6SXG9nLvaijE74s72xKdWHWEQkthExxNLJB3YNUFfNpKpY
rnGdh6b8vWb/o/uRraQL7Ws/FnW2DOTWHi7rvl8ESzlPglt1opcVM9UsXkTwzlK7GcKzvijLd/lU
6OphOKwKMx38pdr4XnLZGdUwrqKFFvtvchhG3To3x/jLwlW04UMb9/WrPW7skS7tM/boB4K78oRL
NHhva5GC9gAeyN4Znj5YpIihNPwnTZSJEbHnEgWCl6xoY8dbixQpINASFGmnyvhlUo+PAjBLVZl7
4F/hCLGt5qDEMCyvsuIg9m6GqNTcVVnHY/YzC2kTXst2IIlV9Kp8SyJRhrdFgf5t5TBeOVMXmcta
5tHXWAsep0o3XOeFFPefi1gKxnWe9WF7GZqGfGeNavKKjtsARwSW6Bl7y6aEr86S4CkvyLtbmxM0
cKC/cBIeQZSMf0ii2J+xlVzemUNMPRK2KCAXxcZdgby894LUFmCaACcB3IVh/kJQpi3c3J4bhKbI
h8+kViDvaOTsu8F6MMOurIrqui/l8143zvRysBM2Ikz87gpJZJvpliVZZeI0UrlYhko7OkZjXZYI
jmdeXd51izF0ujQ4K5P+ohqa1cIrknUuLfRbqwzAonsL1onnX8wuThxb8b1V3Ov5Wq5zKJgBdPEe
xQ1k9dyrKhyv1NS9Kruboi3eUKhIF3bXjHSey3SFzIu1BNPXvW/05qorAmVVWk2+GtsoXuKQa0di
O5eTu+m5h3bM0jBgG41y8bGXtbtFwz5N1mQWnqNKVYMuuflVG/M3lT4WTl77qHosAv2Seq4/i0J4
mlo23rZF9KNV89Dh3MJl0RqAtcADrhD6qBy5zGLHHbV1qPmtU3hG+zkZ27folyeO11Zf87EHcTOo
UXbORus3egzPblCsz+ZIUzOzrGt4S7FjaOmFlTXVStPHT2mrnsVZcVG00u/R9jUnKN0PQ67DcJbz
i7goP1mZ0V1E/ZC99SstP691+19VrzJHL2xrGQHZPnc5n2hIcQKGtsw7/51qs8Mxsb3EsTrKR28M
LxYtY8lcjm8GPfGcyjP075ZU37Dt8ca2aUOEbRA6+Zgp60rPFABq9fdwUDxHKvIPVqadW2JXstZC
C1y0aAYo6HZqnNlSagJz6RWLj3niX3hxFa8XyWJxaXlFezaY4HrjQA+/lbX3X+ONzbq1Yt8psugm
saxsbZbV5zFg/7dWKrB1u0Fx1CS99djx4RhVxSfVffdI9C6LPDCuIrP/bPUmMLl2oSwhT8osXSik
80Ayv5lJWVy4pmuuo7gcl3qBjfF7vInROnCUqkmdhdcMTm5mv4Oxk5djlShrKbPeuxH7MMfQzPgH
srmMWiV+F5VJss6a0D2rM+NDYfSBo1dds+ql7jpQ9VvXdpEjV0d35fmK/25kjrdy1TI402v7HIbP
WzVs1GXUeMOZOcSdo7bx72iAFiTbbnQRtpV5bnhSd2Z63U1mJv4yAlj/WibNZRL8qmecdPmjrvHE
B9A+k5e23pnOjyG88ywbvgu0IlfYRe+JBva26QjNFwQW4AXYZGzNpO6+d85CU4ahLpntvAf9RU3H
x5QfjX4n7pk4AKuYsfO+b5a70a9GMxquuaZsEjG7PPPe0MKx3Y+e4Zb6mzaWU9ybLdVvxxbhetep
esmUfpXu2MU/GpoGZ7j8oMAZ+GP2WnzPqaY45z9b1fu7vPkvDn4+YVi8tzUs0ewBwjLrUTEbI6xu
U03R7BEfqpC43Z8LT5jRBdA6ZmgTU2in+BGaMewXZsoBLkXUTC8pfp7Q5qPdRArBmjAyW2bD+5Zl
4SAlpVIW1yk9zvinKjYfwD/UopWRUUXXcL/jfhV5CDPnSynkv3ytJVayfmuTVK9WEjOXdOWFmVWu
4lwK3Mu4cVvztWW9MTA+12cMLHhK59bknQfjQnEewAHa8FzfqVjZGpdoZbOyhobxNFoTeLyt27L+
gcQohEFBF8zaGvduC3wodRHwAPAwuDUgxC/oVz9SIEWCnL04QKeEeDg5qih0dvChwZAoTdQx06gy
LSlWrae7q95qdMsZ+05tLjRXaVTHnjCf5GPnrl/U8bIMZb//tghjTbmtWwjvSF0NMnlIIMd+eFkj
xNGskyEIomVQILUcG64pr5MOcW+pCj5Jvawj7ZEm8fo1eM7Bk0v/nBU+uQ1TzEa2ZmgI0J1AvwiQ
+zwb2ZqhkLAnDIq5xeHqhKm0EaJYkB6Z3e1ujCHmasxNBGBlgj6/iP0DOxc72y9t6GFCD2Fdp2Bf
CB+8a4eGlRVGYCNAqiZN7BSdV3XrIu2hVEik9MTU4swqOtsZvDIxnDaMP2ZB9xYBtW9BNNZL3xvG
ZbTofSeV2VdUuf1/ukh55SwyHJ92uKMuBs8Z0/K7HMWKU4h8uUikz2PZ2ktbyr8hfvC2TkIA0HKd
3Mi1FjqG4V+rIvvW7OjCFPm4i9C4sxA5ekay3shKtPbL5GcscnlDZPWhnGdOQ6IfiIw/Frm/3A3d
BUJen5RS4ppQJJCpak6Zh5/aRrnJ4o7W55i7y7od16o5rJTUz5zeys7dVv0eam6/HKlEYpSYnJja
ZBRFSjHVKz6Vi9+NCXz1+jIOlPS64ldxsqrzl+5CXyOCgIKT0rHjTIlYFc8AaiXX6NLJYZ+uhix/
Z5ZR6jAY688MUVGpjdGskiq/cT0vdDRRe8lTGYam5+jIXVc5AzWa4YYRtYlrLwtRv/Hbk7JT0qly
Fi9VT85XvSj4FkV3lbJB4D3VjbWkGEpXrigQWU0FUyGt3mR2d5b67aXV91cmJWUnakutZhEWuEz9
yq+lfK0PibcyRDWqB9WXVtSnlR5eqnWV/8x89IBYLdhSz7aisJUHS/9ZqB5rs1IU9hK5Wyx1ryvV
M8n3UIJ34k7vzduo8hbv46G1qrdsOKAgYl05Sw0Msd/AlPTyMrS1DpGhCDGr3i5X9bQWgTncl0Hy
zvVC+zr4XnqViB0KWSTftWKrQhC2+b/qtGrBNePkncTqueL81b/N/o2U/Rn/hmJY9UQOx0tb/ybc
ETGWtIe5x8y12Po3sjHwdKBNgMtPSNGHMCv823NjYYaA8/xESAK+JMwKLYk998Z2BJS3TJjb/B9S
wn33JltBN1q1bl2zcVCqvkmqIX2AKrfIljbrLhfLVk0T97wNEmvtV5WKe1Dj4SrPu05+T1NF6c6a
AJkA9L5j1l1deL4dxu/M3EtvA2lRjO8Xqawmq9GLQja2unlmO6ZZd82/r+Y3m9+zDev3TVU9SckQ
aOStAYpkDtkctqZOUHiRzD0YIJUAHzrhdSFo22SH2zxPgA/AaxH6JskoEfa2/WqBCKSMBOG8tegX
GODjIgJoKcQOKl00MQG6ivi7k+dl7jgYwVip13FMm+c/yYzt9DwKVDe+swbJLS9CtUC32YmD2mfp
ldejNXBhNol2jScu+q8FIUM6DyU19L55eu4qzrDwlWH9amCzgT3bof7wgxHx3RMObqc3TZEq1Mpg
/k99jF367MQGgjw9b/LdFZBXBeyABsj0HxuN5h37IuUHMAMVY/aYL7CvJ+jbkIoYsDBDhPSzUCmv
d+2LZqKcMifur8NFX0u+YwHCWjahIgGU97VMEZq3nntRmuroxIV6lbYdTdpEV5woDap3SP6w5s/0
cuYirhSX3ZfaWIRq5mSKch4uuvhNN+ZUGW3bu/3HLgxsp2k6Q7l4tb/J/qxnm28ffjIieWx+4qWN
e6MWRv2E7huAgmnqhv/YuDfB3hBaoQijsLFFSDY9uLdJGAUVCYE0Ng4hfwsD8Qs8H0ITkwDGC8zv
CfdGMSwEViaaEpPqffPrlcJPTC+RrvNJ2CSrErdeKXo4eN/DcsjTFTK4za1V9Mn4w2670fxdB9Hi
NmiMVs6dSHEzbV0uAswqYe5o3clyp7X/vRrXbFwYw5+Ttw93v7wu+Bk9YV+8tw2fzy4wEFvKKRE2
eCvQJ9vwieeDUE3Q1XFxYqz7ED5FdxdBPQGrmRiSL0PACPe1l7+hzIxV0eoTAz16evv2xVyha/hq
dd1JnZasYiNeV3Ka03AbC40qpA38xXUfqKF7acR1fdEhilJ/lHrLli70wE2031bZ+nRVhl71hrUx
DqthAQvSo86Tl4Oa9d9ltZTT1dQTWpWF3Dm6EHd0g6ZdtWXXvGJMN8NgC/t4zhq7H+WvJ2yRt3Z9
Hf1eKNP3Sk87vg4dFGb+xGIh3kyW92CLmJqAqWw2+t0ncoKMxmYCwuyM03oZhv6RJTKbRsBAp2yh
RWgISdPdQNs2YSChQ2tcK6zykd7l7eInwrl2wljRLfL826JJunGp9loRXOnhotVzZ6y7In5veC4q
jVXtyumy6DIz/F714+rVxc0ujo/hGaPy/wCxEuyarYebQPOkYk80ggXuAK40wGYAnbM0ytaqJo15
nfaKTJUgqEEPHk7g6emXAWeZKWsv8nDT9rx9D8fEAnYG2hgkmHSD9+0qq8XeyNDKr6vWzKIPiy7T
+7XUGcl/g5v10bUWVca15Sbtl7YvpfMUjWMxk3MKLQ2WkRBANizWbSi5tfjQ6XJ6xnJ0742pIFEW
dvTYELBnUD8irQxARnOXaa9qZ01uBN/SYewFHGaI0VmWW7K9tT3oZ3Uw0oxJ5JVS5966k1TtBi1y
0AlB8MuT0y8kttmZ3NlMpY16peuJdQkuv1iXI7ABy1Joz5XJG0hwyWqwFnW1yn0mvW+1tu+y17p4
Hn6IhWTPmf1d+aTOsnjt3pkqdJ4h/kAg29In752p2POHVgssXtga6E49ONOpMUM/R9TU8wTt3p1O
JTPsuU2dTZP7JYkjyeleYEf0QBWL/iALQ3wCZLtv9rpkln5i9cVN7SrYk2v25q9RS1H8cSSmHs2P
wi7VZhkFUTiA45ebK7eASvqeVTKy+8OLJs0M2n/ucFb7Q569Qxlcvm09LZHfNY0td68edmNqz3YA
PyT0HZ6I2jsdQEZmQgeKNt/MLqIE2GnAUB5s5PR25e3nIS6JGx4WbaAJzL+tj4UJ4gy3yz1e1gB8
XKAQsxH9ofMHOw99jYMGYBhqjSm7LCoqEhTL1p7UZx/qxMytK7lQ+ngFVCqUv4VhjSAGDXwAq40T
pPbKxWoXlVMOZd5cdoqn3QVtMqi102iaV3x7Dd9z+Oa4n/Fj9Y/fv7Mns0Le28ZvGnwI8sjkcBul
nz37IhUjW6QI3gzXtvF7Iu8Su8GtAAiY9mdtDUxAU+hIQwaGZ/LiClg4qv34zQ+AXwJIGpw9LNB9
R5ZFgSIXlTxcx27kWW/0OvDrN1XbJc1vrWiGcpmi9WmYjs8iv/DKX7iR5CDy6KrfVKtfhBdJZyof
0AdyizeuRO77oeqi1HS82Eja969mNpsZSdOzZpY+ubBUVBE74RInQRmBQgqf4w69bSOFgbYnIFUa
J6IDuLUysZYAHNOGIL6nES80CtjQ9tBiflG4FG5q18qocISihhCU4vcA6bRvZYHHAqLK8qXrzF+M
jpmNXvsjBr5ynlqN1F8OuuKXK4SBmqpYtlVYqWshgGdeypnrrgvDU5sveull56g1Nt06YCLXp3kF
MlDyF91bCMqFsnw1ttnY+PyfM7a79u4p2pHFazvGJqIeUPktu3sbMkVTT2fB6IPw3a6xYVEaYIK5
r4Ij2no0UemyqQCaOTFdLDM90tZgpIuNpID7qHkPK5LOxVySJrSvQbkqwej0cVYtF3Hmu+/jFkHG
xjL8b0aD1M/SnGrbRK9G7ePQDkUimJRCe8UUMiypEGTxUbtdIky1uEkWpRt9N+JQe83N5tzMfr57
3CTpXfk4ORNvbYMn7T0NPhrI+pkwTtdim5yJRSyoAWGFglc5pWAPbo2XGFIgXMsHM3WWd00NvBIP
kgIvR9YfuDUmY3CD4QeD++c7ijuy21Rx497PgkWVX2eZtZA+NaFMs1gf8v57knVB+62Nc19Z9pbk
6dcd0pP6KvVCU/89gHpnJ6lXiOlrVcVSuuqyOlg3mbsqQOK4l4scNOgy07Sh++YPga8tCzYzB+9e
ndzk5MRCzz87uY9+lvyonrA83rr3cVArF9R3yK3sR1PqUtGU24ZTIt3W7KbiU7B02f4tlgFgrFuz
E8Wn2AaIfsWklfEy1NNhNMXaiPOIWwnCCfZ3YHbqkI4hO73jG12uBv/GjNTu3E4zLbg1dbZWMR8z
3P6D39Vx+aV39dT9gJSehlIevRWzu7ES0J63SV8BKAAGlL8f5bZyIU6YX+XGHN3rrNLj/Oerqc2m
xsf8jKmVd94T8lJiP+jWx2E2BCxSeeDmm1nrfacD8RUkshGlmCnjvPVgbFgUEPRtobljbBMCgMCH
9DYwY4FdP6bTAQUJBqUY/rOrDx8njHEHAVCNedDkcYRV2G2jfmXW1xe/RlaUXfuaJ6P7o2dZ5oRE
d+2bkTBKqwSA6aKNrAiVKTX2lFR1zAAO74Wvd8Y1TY/E/RpCk9DPdTc1motXQ5sNjdLsz4b25cd/
P5q0eoqwK2j+W2NjgQ5oDkKI8FPzIGIbUA0aITDGkSgAOwJqHK/yYGw0uvBf9xqgD55t2iUF0mRb
3b6orTYJEOzWCWJDBu4WdVvkrlgZf2BsTc3yZTaSltdGZ2vZ7ygprfe573fe0vIzQ7kL6KRVq1o0
Z1vRpmVd9LtKNG5ROC7WhmjmlnR1rdoLHCsP8rOkaO/Qfn8vtCCXKQXqpa0EPwfXkN6y7A/cuxJ/
Zp3PsI4ESUcJEuMqThbvqsK7CUZid+ip4Znruv5KKbO3tuqeS4L3IwsGkC+4QFbYwAqi5l2Hbn+L
Tu6HSGu71aC6wVLvtPRrGRXFbaKX/0o6CzGTvgmdZDCUJbOfH2PYJWuP5VfLPhy5LIKxxP9LWqZx
HDsANJDYorK+tmJvvLFD803OguC137jxRV2i8qFm+nAeiAVVQ9DajuuHyVLOmu+ALVn3GuVOEeqX
9YKNWTCsrDM5TzlIKFiNGuTrElJW6bFSgZAFOtE3fqAf154ZQwNytgRDm09o2tKDxX+RJaZ+0Sdp
fpXYYuNhFQVxfRFU0XiVtXrZLTW/sn9nlpxfhj2t/VeZ1U2KTBn03KWufJYSPln9C5bn9lYLiXK0
VMV0D5kkGPm7aTKpM5OZnX2Fm1s9q5cLYSUhYD+J9+7kK+h3UUHRRZ+FTF4UQmih7lX/NFYFfJxd
NgpZOZSq/RDSR2nqhqM+IJlkaeU505s4v63S0I1WCyss9S9wPUNHT8KouKti00qjpT5TVOoM7a9L
1HGyyHFz+AG3Wm2mCyh6Um1cvgaOOXA82yL/Evz0g/oHxnTAobMfmuQzVgczYdTIuJFJ9b2BTRU/
vR1ADqgXkY/s5CgCxqMwaGRAggTclEZvE2LR36TaF1IjJAZiIP6SHIWAtmdg9BTEJhG2woEge5wQ
G2looNmlhDdlyP5gy6EsK/KragLm2JGdeIWDCZXyuhHoHTynJ112NGxHywklAPy2NjTjMskILx0i
NrLqOq+2NdsWd/kZ/xXET263FB5g67uYb4s8lvXqE8FkFwArtv2xT5pMFvHcfWEu0bmk9N9OvkUr
dGtaonOJP6OhvclJjjIt8iGk0qHy6Whp0hClRNxNf7WFV/ZZ0/rXWRqrn0pA1yDB8rS56iGUeJdx
0QYuZHI7UsNl3GjIgQTtkPTfWret3wHNdNtw2Xj1ih3Erz3K/9lgcWw+zmesKst+PW1WvLZjVmzo
RfsIlY1pRnvvsWxhVrglFD0ImBDhCFfbRNdisiy4vSxzm7em7poVIjfMSSBnotzLf3mRWeFL9zwW
v8E0bqFDRW1HvrtvVi2EEFNNg/C60ip9mbt+lyxDQ8/eLjT/Y6jlcfzvYMU69JdFOmjn9ShLfrgM
IykLVqUyBu6bFoSrX0XeFdmwLi/D2QRdxY/G9avzmp0XJc4zZjb8SH8BcL17IjTy4tbQNHR7QXbx
EW62YD0YmvaPiEmibqY+EmoeD4YGPgfdDxEa4axNLe97/wX2WpCDCYvbxuYLQqPJz9g3NEiffH8U
rJlK82sIQ9wp3xeVXgZaEiXXQWnWKMWoylmlm58b2Vp1yO06fiEDyvFNZxGovZOWw4dGlT9opf/d
VOJsWQaDse6U7FOpV7+z2L+STeNO0iF4GUoznOe6q66Dqo3XnVEG7AIJTChzfWKNa8O17JXtLj6Y
uRp8LMYSTlUgh7lTh/GNzDB66UmDvapt5Werdz+NrvjKL4RkgpT8jFACdoIhvRt9BIQbEJZLd7Cq
dZ30khNW8q+q7X9manAZDs1Z1PSfjaFsVnFaFk7n+zlLgJN2pfTVFRrsn0cp+DV2Rn4++l2wMgZ0
n4YOPbHQSOWlkvb8AN82zix7bJyu9bxlFTaLpZt7q6C013rQyLazSKRssYxSCDYJpWebLCR0O7p+
lQ/BryT17DPDaFN5DYsivSp1K1y+XsHpCooVp3++gtd3P8p0eHz/xFub+yfyTyEkxvzonmp/3z5j
GAUKCDzG/bqTB0cPBhL0BqyW7dV8yB8AlosFrKjmiLnCi/BxCiFo7/4x+eTHcNnBXdLROOzV0sEf
B5ku2E0OUM6/rc1zO5bD7NYNDDhXiypKvkOCMFa55XfajTWmbiI7WUzUeKMVcpSOrMrOkw99UjTW
b10v+8+LTpf8NyEqj+tWbnIk322/qy5fDW4yOLE6688G94HVTcGvp5ZwivfuTY62LHQ8g2Yoe11F
KrCdSlHUMzYQnEEqG36emENsTW4aD9DhZUv1dhHs1uTEeACuA18CsT5lJC9w+ahD7ZscHVsaeGAx
MTlm7oeyi3Kh9jUS/96NSo9VDx1bLpsr2lZW+b5Ff/lzNOSlVywDpY7c93Ig1cmtbvXuZ3lg//D7
wJTjeDWOi6r415eN+M3AyNZIlinNXadzre7D/18s7f/87P9f7y5b/ah/rKfa911zVw7v76omrqvt
ByC+epsFaf0x+9/9o+e/0abq/jjkd//z//z4lQTpKoBeHfys97weRciho5x+qek3fu57xD/qoG5+
8c3hdDHLwiwZjU4P3zDOUm/zZYltniojc3o+7BIQz1zZ7RzSn47h+b9wPs/n/82f/wK6CQd9CdAD
Bzf4/8tJ8H12jkIw31BFMdjMsv1T945C/wd1ArFWUvB4eeZy5OSOgmW+Rx8F2sOMsLEv8OWbP3Xv
KMhhRR0l9ntNz8laxfFHQU/KgmWLbMV8QYTN7F4QnR3fQpJF6DeKhy4UkeT0rEI/hF28/ILgK7AI
Eb/mP5UIt3cUrMtksRGkUoKceDiqkzwK+X/jNfd9hf0P2iKIITNOnZ5Dtyn6V6QAEBXvv36KR4Fe
0F/wFahdsfGZgfD08B33rEKH0AnKj6nB/ddP8SiIf0cfBegjWIIoLbDkRDxEiL2j0Gh9G0zNtxfk
VH2FfLxVgNEC8jLtpN07AvsfkH705QGRTs+JHgF6/X/BGhaikUh7+GlrgGMgdNjFqpzpmTOYk4sc
XNujj4IsElUoeI7zSQivs2cVzITYUyZq9fkfzOXYyR0FC+WPPgp8BHMDxD02Z3HoI5jaIrIAkX0T
OeYM5vSOQkz78OMP1dLL8wlTXACWm3BNpufgKEQTB8gH+caMzdyE7dM7Cnl2YscchbggLDSiuTT7
gsMsExgOIBjKj5O9GfMvdswZEDIEIgDhh/kMONU9J2GwcwyKC2XJvbmcZCLxaBP4y28G5iBkCMRm
s+k5TC/NfxCFBXZHqr29OSd5FIIBebSTUARqe4pCe+agkWwtBKtuk3eeqqMUO32OPAORNAmqH5Xo
U+YgHKXgNWAzs1M+QRd5fLSgJyGKCJTz50M4dJHCfbCNEGbk/JxoOsVs4S/YA4BaRMCgLU/PYTql
g4NAZ1EFozA/0088Qas4PrOkf26im6whGDU9h0EDT8kkVfBl5+dUrUI5vidhgp6iQSvWDk/P4QUR
TT1OAsHf+ShOtPQCDnj0BUHWGOyiADRvPvaDVIILwlo9Wd/WI7Mdnt4FEbuJjowdVJm4AtBUm6M4
9BWEUYB4mMym3jjVBFMMrI48Ci4IHXwgh4dnANUQhix4xdPu1pliT8DRZwCOHqjmn1tUUJsgsEE7
mZ7ZLZ3ezRCaCEceBT1chhh0qZ6uucTUlj6VkKue/8GpHoX2N6yCTRhCMXuTMBxU4jbAJFbzkoVv
rOJko+jf8JfgOtmOipb+/ByEDpwIfBhWsm+GHKdqFQIAcPQFYUsiwPxtg5I/da8C0wXGBsAMIOvT
9hXHZ9zA70CzIwz4dAUGelSoQU/7C6ejONUoqh7vNgUaFkIYWzznT/1xxk38QCGCPv/0nOpRCFDW
kRdEIAYWxEtgnE/6ChvEgED2CAFbftTpRVH1bxRgbFoXcoQPAJE9J8H8XBY0n21r/2RDx/FHgUqo
EIAXgL7pObwZzMfR48NdQsMVz6lahWCKHXkzUNAnxxSxY/5TD2tRphyI2COiv7k4p+okxPbiI48C
ZUVUmcCCE5D3bgb1OMo8TAc3h3CqDUztr5wBZC+kiDZ/6mF+SREKHJb+5Wwtm/nz6fnL/xXeTtj+
LuCO7JI+Jno2++aAo0T4ekGWPd+JUzWHxd9IIYC0wu4SaFTxPE4sxSAIQs1mHHyyR/E3ehKQ3HCT
m/alGDDvOglRhDIPnmQrtynGSWYSi/kzOmb+J9YLCM2cP+AlxFHANGWH2baZe6JJ1WKO68ccBURG
hMHZI7gJjwf+UhwFHFo6VpvLeHqeUiyxPjJwgn8XCCJKidlLHKRT89WAPwxo91Qt4fjCkySBClvI
Xc2mcGAJdGaoP8S2swf03Wn6h+PtQWh7MfLedi4P0XXCHqCio7mlz2759C6F+jcyKeYW8Aq3PvDA
HsQomBsBSh0u6ya0nqQ9iO0KR/oH7IGpBiozT8OHbMotxCrp9m+yiFMtt9S/kkVwN+C0bXouBwOO
jVXAToJAetJW8TdCJ6oA0Ge1jVU8TrNlVUY+APbr9JysVRxfhNOP4OOG3cu3epRUghYResEnGjk1
/NqR7oEZMG4QZdE/15zsOtBFJ396TjWJUP9GZi3jKhEv+HMSYQPVRgPsxI/ieKsQKzCEWI22aTU8
Lj1Vlo4x8tt40lMtPcWqliMvCNAYoVQKFXT2hIdHwQUSBFRTMKjFc6pHsUn3jqm3RBaNHJax6VYe
VuGkEgbQXBo3G8DIqfqKDTz4mKMARoe8F0iIP4x3oPMAx1RkiC7TM1/J08u1tePjp+DGEh5AHd//
qYdhFBweq2E2wrIneAh/owAVa1WgLP0BdinC7BQ4HlizJ1lwiCXhRzpMUNkYBFtXN7X2Qe1lmzRl
BDwVvOH0zBZ4elahH9/BBQXBigD8wNOosqkWF6fEGvgTzTDFZskj7YHxLigQYIYPpcSuf4A7j5wT
OnZblvTcAjlBezjeS2APqOwRN2ZP+YjgBeBS6A4bJ1tw6MenligsAyWjI7E5g8PK0/hHw1oIq5vI
erI342+06mB/4ygtLtnulZiYCraQt9rMmE/vMhjH9+hENoljhOO6sYT9QyCbZLeK+N8H53mSIdM4
PmRC8UMPB3GEh/b0rj0I3BQtW4rTE78T6D0dGy3IJmE6sgf0D9mDjS6cLljyG6s4VfdgHN+j44II
RVZ2fB/cDL6AtbBF5sQRMsbxGRTRAmwYTcoHCt/BzWDWwRGd+gxcNBePz6NYGSR25D7tL8XqAqYe
VCHz10+1aWn8jZQSTSf8xDZ08KfuWQWDYfqVCwrSE02rjeNzSdJmCx0+sehzeg77UmDL7GnM98B+
O83weXxKCfET9poQgJuPAte7Zw6C0oWagGFtYsapVpxC5PRoJyFwk4QGakvxHB4F2bVYEMH2zRO9
GebxiaXo2BqMr3bC4545iLUbQkVwK6hwqimE2PR3tDkw8NQYbj2dY4tCQ7QoGXnOmeX8E0+v3DD/
RmJJRQlTyfxDGwKUOn18Zp6nejH+SkIpkgc0NGbncBgyuDg4SuqtTZlxsj7ib+SV0C8Y62ypWodH
IfD4dLThhs9HdbI+4m/klQrkCwqKzaf+OGQAmBACTKc6wzD/RkKJ1hBaAWIjongOE0rmoeCJNJYe
/l/mrqa3cRuI/qNFm01g57JAm+4mTbNp4BTImZYYizAtppQUw/++byQxkuXJboOZg3zbOn0ajzgf
HA7fdMuhe+IM/aRGXolR2Zic/B7VKZKpXy5RwkuXIOeaYi/keSXuJIDkGq+832cjNEwSiSWma+DO
zsxTbCK2FyYSUAXqEKg/dfYx7SrEoQ5oUM9/xdTY7tMFq/kZyFKeXqJChUZ04rDuf+vxqqBDnUtc
i8WQ1NkqQZ5Y4n1jv4XOqN4hTuMnBsmAmWmB+u684+dSnljiPJNqdGBXYRYCOo7PQc0205xyqZFT
ohx7iTEZ3Xs+2XBefMLWoiVlm3fk7DfEkp4QREbqEqJr7+1nkki17aU0jRQHwu33nRXO0Edq5FML
XPGkKeesj8SZL0Y7gHClz65ny4FMQzTFkRMvG0O60CPWfpCWTJKIRdtxDMro9jPXnQaNCROqAsdc
GPqAs34+y24NBF3JnzF1aq4OU55JoXOMhvqdpfPtSeQkJdBAVXQLzTV9OBlN/3HmRjRCEJMQtlOd
UUz3W+jJpnkvaKvsvp+rUZzMSv+4KhA1UG/BzrPPpJioQbPWcBA4U5ugedxCx0D34KksnW4jTJcD
HXhi+412gc5HznX73Y81kCUR4IgHSWXKp6Z7TrquA9K2xJg/2zvglA0LVwX2nJfoJMSUoOOQ2cUJ
9BCCznCuNqFRlqO5eKhXTxMG7DdAToY5Sb3D6FKU+aWRNC5PvAIoEoJdbLhmMM6d2lgJ14iNaH+N
aa7LoXtHEr+A3Al1pgu0WXcucJI2oEUIrAg49UpcIbNNHjTSyCUuwBMNBp88EK8rSKbQcN59uifO
0EDkySQuf2NsCEiNp2Hi/BOq2VgqFz1jwgeOcv6Hot4mfF0VzuftbC9nK24E2Ht/kCjxT78fz6xq
R3cd/SkN++qe3o22on9/OZr9ddYSSI2+TYRS7aP6/7//jadPP3pY+mHpP944G03MikP7xaGX9N7s
MCLsN+9tyQ/cGmSZjCkbJ04/xC5zixnbHDx8rBy+zgrHw8NvieF/N3FtYwL6M+8HFbfnSRrgNasY
2JYcPDRxzaDjoEwDPYb96SuFMWtgN7VndN5O5hCr5aowlU1Cvr3PBZX+NLCb2jT/NiaBjR6AbE/h
ATaGreXkh4/UgD/YsuTgNUz1ypu4TWKONKNhp8A+MNCInnKt+NDkCWcktoaRXoXnZ8sITvzYcsHD
zpRZwbxOYiJXgN97VnZEBjl4NPvnEBm908GUGP4Pm5m6OfXrC+KZkaO7bOtKLiiBmV0DP5TupeCG
1RIBnVz80Gy8qRLSsORpLytG/5rvTcw5dA1j/eoZD0NzeuVye+8YqYk9UAO72odYFwlr0DnR0Ynx
vzl4dcbNnGmY6jfWTIkhSy53NOXWOybRoOKJGP4aU8Y5rWjY6HV4ZRwvUajJxY6mMLsENFoqGuZ5
DZXXDLaGcQKbU7eGdV5Ha9loRHxMChq3ttyHwIQjIjkS49+YnfPcVgC1ABX4+MIl1MRZrCB7fOV8
C90KVgCvttb7hDSs9c8aNnoT8o1FjsTAa9jprcm2bBJAN2TFqrm1SB3ZjXU7IkoBf89rXsNcb0PB
50dERCsW/S/49ZLxNHQyKwd35YZdM1TGUkAPe5NwhuVO8x/E2HdmbeuaiUpEKaKAzm0ciaJDDm3N
K/lfNkGiUejyJ7gyC55xBOcapnqH9CsJOXqnGiH1Lmw4/0XUnHKlHLjyEQ0ZF0N/N9Gx4BoWCvCq
MFzUIBohuezZQ/GO46WuBzm+NTljpMToIcd2yDQSzrAUaQaVAjZKsWzIIB4OOXwo603YWS5jv9Cw
0u8hRm6HR7QRCtJHNr8jinAx+D2SmIKJGsRzoAAeqiIkoGHNEHOAAnhVJZgRtIaZ3iNccC6G7raL
5f67MhvGRunOuAL2OkQultI1bDl6XRsuw6CLzWLwB7Mvueo03RiWg+O4zrsXbr1oWOhDaDVTh53j
3qyGnT5EU9dJE8Nyp1ujYu2szB6FEkY5dBFTjm5LxgUsNOx0ZV+atXdZknKkFw1LXbmMeZ3UjyZX
imMrDgsNM12FsOVepoaVrpqqSD9/pG0NGwV0xaYA1AgkVvijwRLn3qaGcT5mcABJyEEtdOdGLrjN
N3scCiSoEbyGdT5aKqkz4Br2+Vi849Tp/oVcM0ilXc5tYZYaJvoIeHazTjcm5MLvHFeyJ0YsOXZt
nvkDMGrr14Av2fSIOuUV0C027Iz/WqpYarMruXImtXaLRf+nwKkpIzk1S8vBo90wcZSakMXYT2Zt
mrLi0i/q7FXA995wsZSaZRXQqwKFNXZJXmrY6pNDn1BtkqiDB6ZOT7n4zrOVXrqLLQfHwQOPrmGr
TwdT5gh9TFwlBqKfSM/1or1NQTztUFvZqvH1T/8ATXIEnHkUcr/8BwAA//8=</cx:binary>
              </cx:geoCache>
            </cx:geography>
          </cx:layoutPr>
        </cx:series>
      </cx:plotAreaRegion>
    </cx:plotArea>
    <cx:legend pos="r" align="min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_xlchart.v5.13</cx:f>
        <cx:nf>_xlchart.v5.12</cx:nf>
      </cx:strDim>
      <cx:numDim type="colorVal">
        <cx:f>_xlchart.v5.15</cx:f>
        <cx:nf>_xlchart.v5.14</cx:nf>
      </cx:numDim>
    </cx:data>
  </cx:chartData>
  <cx:chart>
    <cx:title pos="t" align="ctr" overlay="0">
      <cx:tx>
        <cx:txData>
          <cx:v>SH Screens Combined with CI by County of Residence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SH Screens Combined with CI by County of Residence</a:t>
          </a:r>
        </a:p>
      </cx:txPr>
    </cx:title>
    <cx:plotArea>
      <cx:plotAreaRegion>
        <cx:series layoutId="regionMap" uniqueId="{F1F2D3C5-0312-43F7-B83C-43F9F54B8155}">
          <cx:tx>
            <cx:txData>
              <cx:f>_xlchart.v5.14</cx:f>
              <cx:v>total</cx:v>
            </cx:txData>
          </cx:tx>
          <cx:dataLabels>
            <cx:visibility seriesName="0" categoryName="0" value="1"/>
          </cx:dataLabels>
          <cx:dataId val="0"/>
          <cx:layoutPr>
            <cx:geography cultureLanguage="en-US" cultureRegion="US" attribution="Powered by Bing">
              <cx:geoCache provider="{E9337A44-BEBE-4D9F-B70C-5C5E7DAFC167}">
                <cx:binary>7H3ZcttIlvarVPj6pwprAujo6ggB3EWJtharXTcIWmZh33c8/XwASZNIytWwyYmJwT+MKpoEcBIU
vjwnz57/fCv/8eZuN/Fvpef6yT/eyj8+mGka/uP335M3c+ttkhvPeouDJPgrvXkLvN+Dv/6y3ra/
f4s3heUbv3MMK/z+Zm7idFt++Nc/MZqxDVbB2ya1Av9Tto2rx22SuWnyN+fePfXb5ptn+WMrSWPr
LWX/+HC38ZNN8qF7nPvjg3r7qE4eP/y29VMrrZ6rcPvHhw4t9+G33+lbnP2c31z84jT7BmJeuuFk
RRZknlPal/zhNzfwjf3pkSLfiDIjKkThmPYlHm7+sPFAr27ir9v4Ny3I/LQ6nHr3d7W/avPtW7xN
Evxd7b9n9J2/BY/h6Z1H0L3jW3Pn5sEbwOCPDy++lW6//faUbtItnp+VBO1PiystaP7cFwyI5/N7
F7qzA3hi1CUn6NKP9z+d6oL4N+DerlaTh799hj+NrcKxAk94ZoetRGEr3giMIHBEJN+x302sHba3
rrv1fx3aLnkPZLsEQwL2WZsvntZXxVa5EQmjMCzhf4Qty0m8zPB7bIF9B9v0zQRzXAIvPUIfhGma
IYH8MJ48XhlkGcKZUQRB3gtfSPeOcBZvOIFjeYGRd5OAp0D2v23jy0CmR+gDMk0zIJBXt+rk+Xly
eMzvLnQ/LaRZIig8YaTdAgsMKYxZRpZZRmDfFdKrzddtmm5/XUzTA/RAmCYZEMBQsJ6vK6jlG56A
RaU9fAq9CMs3EhEZmT8s0sJhcn1XsNJLxDQUtFP6HuhSFEMCd/3yqF4XXelGBmOKPCd9584O9wo3
EkM4XpKU79x9ugyrQRZ/vQheaoA++FIkAwJ4+nj7cLdaXFXRkm8IIwuKRPZrMHsmnzkiE16GNta+
SJd/p/HGd1zrAkXrbIQeGJ/RDAhk9XH9elWElRtZ5BSRZcQdj54jLHIQ3yxLvp/v8HAcFBfAq3bI
e2DbJRgQsI/rdWPw757tNVQr5QbGL+GIsPdt0EuvcsNJ4G0e0LcvinUfg8BJfl2x6pL3ALZLMCBg
1Zfn1bW9VjIrAVzuqBR3ll0ClpY5jlP2LEshq2ape5HXqkvfA1vqjgMCV5vfPl3VIGoUZpkoAr/n
StroJTeiAG1ZEChNWTM3yQV2UJe8B6RdgiEhurr9cl0x3PqhJPgy2hcNqHTDcoIoSsJOgVIoF7Pm
bqpfl8Id6j6ont5tSKDOb1+eb18+vdxeE9oGOjArK/7AeUFuWFngeIEc5fSp6gQWytJNFmWbCwA+
H6MPzOdUAwJ7uZ4/XN0VKcu8yIkwhdoXHScSbmRWhqHL73icofzNy8D0L/JE0gP0wJgmGRDAk9Vq
cVVVWb6RJXiZZRaaUkeTUm54Vmqig3vcKU1q4rrWBTpyl7wHpl2CASGqzSeP67vJVTUpSGfYN9Cl
FApUMKvAiQQa9I6ZKVA1cxsHzvYiZYoaoQe0Z3cdELqr9ez2yj4LLLxQqw5heSpqANUZFhAviYj/
Htb7nT95FRibC7wVXfIeqHYJBgQpGPbL5OHhqgyrIBYgcYxw0JQpTxTLsDcyclCwymL57SpS22rr
+5dxbHeEHtiCY7s0A4J3vH6ZrW6vvMYqEs+KorK3gyh0FURzeZkTmYMORXHuOMgMd3PBYksP0ANh
mmRAAGur28e7Axddw9uI1VZpZDJgozQoiShE5Pl9AAGiusO67iZ2LjB/OuQ9IIVBfHK/AQEKnfjp
df34PD8832uAiugscOOJSKtQSM3goBYL8j71glKhoKcmRRCn5q8jez5ED3TPiQaEsLa+v33AuntN
gJH/CP1Ykg4eDNo5BfsHq7HEiu+n2GiBt/GRO/rrMJ+N0APlM5oBgfw0v319uK4dpNwgtKdISGTd
vShlGQsvkZjWp7w7T/Hyk7kp/EusIXqAHgjTJAMCWFutX8bXZGGkQoI/FYET3odXuiEisP+xfznI
vl3Av+4peQ9otQ7BgICdrh+viqvUZEYJRBb3cQHK5djYuAwrsrCYKE15GsQXANqh7oFn5/oBwamt
p9PJVQNBMjRkQUS8YB+Pp3Uq8UYSBIkRD6lyON/RlFGOsb0kFNSl7wGt1qUYFLivq+uCC0UK1QQK
Ut0o+4fcKLIELkWKa/uC2dtFtXAvQ7VD3wvVDsWAUL1f3N4vDo/3OuaPKBGCsM8PMmjgSCYyj+Df
HltKEN9bG8/69aW1S94D2S7BgIDVHm9fr7+8iiz8TfKPU1eRGiWICM2/z7coivvrooVWo0fogfAZ
zYBAvlusX68cnSdIPuakJgLUvCgFSkH+m8LCg4H88/ZFJV7cWUFxQWC+S94D2y7BgIB9Xa/HVw7H
I+9cUvgm3L6Dll50oUrxcCWL+7T0BvrTRfc1CL5dFI6nB+gBL00yIIBn689XdUrJNwqQ41FWsEOX
YtzG8hEQr+flg03bRXcW5Bc4pDrUPXDtXD8gUMcT7fb55fHwaK+hTiHTnIUfkSPvpzY2uCJOIHMs
u7uAUpXHW5SaZxdUW9MD9ECXJhkSwAvtbnH9PCmFhegVmP2aS9u4MJNYHlF7cV8QRENsvTnWZZlS
47Mh+sB8RjQgoOe3jx+vnX/OikgvF4V9VIBGWb5heIZFPtVes6JifvNNHF6Sf07R98CXohgQuOP1
w+Lj/NrZNRKaYijSIbsGTNoJ6Yo3qLgmgsj/gIkD3wrNS9JsxvQIPSA+oxkQyJPVlUP1cCsznMIc
Q/IdfMkNWBshe2WfzUqx78S9IGB/StwD1dPLBwTo+vn59rrGroJUdBbuioPOTFtEiCZg0eWQxnrQ
6HYJces03Vxi5lL0PSClKAaE6mT8evs4fjo84GuozNKNgkQLJKr+IGaAGj9GkQnhaR79Vmzibxdk
S02oAXoAS5MMCNnpAqmOX64MLKxXSdkHbRkq8aKxhVDDh9rNgw/jcPMd204tpDteEAyi6HugS1EM
CNzZ42Ty0DipDo/4OoyLXEaOSNCk2hflw1CwxqKiBOGivQeL4t9ZvN36BdxUvx4+OB+iB8rnREMC
enL7eFUmRmYNAgiNprzzIFNMDJARHUL916G0j4oPzdCL7wIe7pL3AbdzvyEB+3g7v72/Jvsi7w0G
jiBJ77sgETvAosxhbT72Hzt1MM/ijbnxLuHdDn0fbLt3HBa4D8/XxFZqejpKigjGfU80N2UGPK7g
oVe1bE35qICtn14E7Ql5P2RPCIYF7FWlMYJCDEFl10nQ59SsbVQqHp0+ERaCnKa49RIxHJ8UaPfD
83i3AcEJN+Pn6+rIcCPC8iEI4+2WV+hIp4AqEvBEZiuHAoP2RS2vcPrll+jIFH0PaCmKAYHb6MhX
zpiSb5DsJrP8IYhHaciNGEYBH/qzsjsv8pkY3m4vypxqVN3TAXrgS5MMCOD79ePjtWuqCQJ9sIF2
zHlWhUtuBKVl7T13U9x7H8TxJbXVFH0PdCmKAYEL5XixunJjR3imsNyKItnjSzkc9+xLWCLv6g4o
9p0jNc49bc24W5DfNb3f7519NkIPiM9oBgTy/e0jikdWq4Nu8+6j/MnurI2Zw7GAeLcA014qGLgE
jYoQ8N3nLNM8vIkTc+O6v64t39Mj9AD5jGZAID9NGhfzNSGWoGQJDMpygd2pdtWoy419K8AQOtxv
53t82ja+5V/HlKLvgShFMSA8V5Pbz43z8cp1m03ZnoS2Qwf3BKVbKcKNgkwcpDW/775YbTd54368
qIDzvUF6YP0e2YAAR7u4O5TqHjjqGkJaQjYcA4cGQQIrzcHwUknoQIXF+dTgnW8SZ3uJWKYH6IEr
TTIgTO8X2OHgyqAisIccKVQLHVNoTrHFxiQs9j8QyIGDKRl9b2GvgYsgPhuhB8ZnNAMCeTl5vTrE
kozG6BLW3vZFadCAGBlU2J3kkORM5acvt8VFAFP0PeClKAYELppmX7U/EbgTjgv5e4Ly+forM9hX
qMmDbF+U3rxCdPfX9asOdQ9YO9cPCNT5ejyboGXCYe27xloLlyTiugLKSnbA0cDCYFLQAwWy+11g
58E3AxttXQDu2Qg9AD6jGRDIywnKdK+98Qwqg1gkt0J52tm95wmQPIsEV7RE36FMdUxYblGpe9nO
M+dD9MD5nGhIQN9qd1euIoKO1fRH5+S994JegJsqItR/8t9dmAdJsrODl5s356IqInqAPhBT9xwQ
wHfIzuiTZPU/sDUd6iRmV15I0JUD2ZqSiCz59kWLGGgQLM+iY9peBFEi5g4bMl60jtAD9Jh7NMmA
5t7T8+3D1f3jCFuyMNH2mgIlXPb+cY4XBcozjs0b/Ysc4/QAPaClSQYE7er2uk0qEbZEp2ARjb3f
1QAbtylWFRlpmxSuq80lDSo71D0Q7Vw/IDgR5Vhcdw8rbLgARDnhsJUkrdLDQc42zfsP/bMoMxzR
Bmy9+uvWGkXfA1qKYkDgwgzX1qurGmxI0USaNTYg23c/o1M0G0u9tdaOleSnnlLYxm+BewG89AA9
8KVJhgTwl2vzroAYByJUh55JXQ94k2XNYJNY4SRBt4NudQnnrk6p++B6ev2AQL1fPzzP1veT6+ZW
o1KYR/Txu3+b0p/QtRBbC2Jnbjq2cR/4qRF42I38Apl8PkYPfN+585BQ1j6iR/+VLXCsvRIvilCS
37eCYCWhNyWSOo/7S57y7/3bR/Tqv8gGPx+iD9Jn9x0S0JPb8VXbeYCT5cabxv7IEkJebhOHJjzl
Br/fbr5d0MmjS94H1s79BgTpw2T9NF8fvFfX8IMjh54guoGNe3dW0Ll0Rm/opp37+8l9D9sgMYNf
F9AUfQ9sKYoBgYvMzau7LhimMYhkOJ1Og86NzwJZIwh+cLQRhFSRS1QppF6e0vfAk6IYEJ7odQc7
6KpVxIhKMURAisheAiNZgMa12WAdyZo7dqU8F4+bwkVXll9nV3qAHvjSJAMC+AFByfntNaVxk6aJ
1RV7LOykMYUvzKAGfvx3XIFP1agHhCTNC1rdUfQ90KUoBgXu01VZF+5GFKpx/I+8U8oNsoSwQ8OB
tSkV6mGbXMC3HepesJ7cbUigXn2JBcei+LtJvO2K4qawFHoVQVr1ziKi6sIfugvljovfVejeT5qn
6Ptg2r3jgFBdP93OrmroyDcEzThQVXq0Vk+X2WajBaSGQBDvfY1UTG+dbIwLzJ0ueQ9kuwSDAlZd
I5R83RVW4FGrBo/U+yssoFdQzgZP83d76HSFXSdfg/iS8A89QC94u/ccEsAvz7+tp78havv8n1H+
H8gXeEUZzq32n3/aW/kPYxusAvS1RAwpaUX2yYHfXBxPs2/bPz7w2KFUQZiKZSlLexdHRoAK+38c
JvwuPeUVhTebtwsECj1AjzlHkwxozn28+r48CD3JHBZ6+dhGr7NcIHSltOXqx/SkU5ny8cJteSj6
HuhSFEMCd77AlsIfr6q5YzdL7LuDHhL7yCM0OQpelM1B1ZP3RpnYZd+PpoXNhcMLtPezEfpATN91
SCDvuu49r+8XVxXNKLZCp0So7Mj9aF400Ch0ZtFQhJVphIO2914aeNYFUvrje6P0Qfo9uiGh/Xj7
/HxgqXctpJ+shW0y9gj62p5YZh1+bvZKVLCN2qGtDLUcf4w36QVtY7rkffDt3G9AwD5OHq4aykBK
P1pjwhr/QaUVCt2RiYl2xofJtFOvHrf+BQGMDnUPNDvXDwrMjy/qaqEdnu01GBUulMZM49Hjtn3B
m91hVDAyVl74QvexKUosP27D7KtrvV3g7qZH6AUwddchgby4ti2Evj9Inj5s3EID3BTOIT8Tefu7
CUBJ4kfrEquoQ90H2NO7DQrUK/cDQgdjNLKF83PPludqFHqNIOGH3szl0Trt4vPTHtEueS9AT+83
JERfnubXlMMydvNgCYMmiu/LYejNjIIeQYf9magS5scsuWD76A51H1RP7zYsUJ+uXLcMV5QsQSOC
Lty+zlNqZRGhZBTIvesLBTLJRYXL9AD90O3cc0AAP90iW+Cq9izwbRrCHDoTn+2bBv2J5QSWPXS1
haA+9Us9bZAscIFBS9H3QJeiGBK4GnwWh8d7Dd24abqnoDHMoWsXlSnQNv3B3j0MYWlU3+Av+HWV
+KlD3gfTDsGQIJ2MZ6/YeumaqIIj4WdEm5e9B4pWiNEoE1m2ElJE3lWIn7bfjAI7IF0ALz1CH4Rp
mgGB/PJw97B+/c+FLP8DsaknZHEvxtftigBNTpSwXd9hRaBKqBqpIiC/7LsvHPOzs2Igidv6dklX
hCd6hD7zj6YZ0PxrQL5ywXKDMYqVm83b2hdlnrVxSJaVmw1V2/PvYHxRwXID8ekAPRE+JRkSwOg5
dVVjDdEqbAmFYuUfVFLBu42aVkL2LpWmE2SHhT0rvcBae+qQ94G2QzAkYJ9vp9fe6hoeboYRUUq1
x5YSz2g0JbV9WlFJ174ofxmKw/+6bKvrsxH6IEzfdVAgT9D18enAQtdQ7KUbNBJDLBmxjPZFqYCN
eEaZc1PrSiv26Ra9Hi8IMz9RA/TCtnvPIUH7cv9w7c02OQmJ+SL6/bUvKgEIXfCR181Abu9Tz2ju
zTz/ks02n7r0fdDtUgwI3Of5+v72qmzb5A6gwBFNlnds+45WxQgidhGiUH02A29zAdNS9D1QpSiG
hOrjZHbViHKzLVST8XHYHpfm2CbHm0Em8KH3D5UH/BxvjQtCy13yPsh27jcgYF9v1duXh6fJVb2j
AJclLLL2dgz7Tkt0JIAIIgIfuxfAP1WUXzdfN5mfbC9wkJ4P0QPkc6JBAf00R4uuK5dBgk3BxUgM
ofVldIQRkRKC6NYPIE5MtOc6LWjczYB39bz36zReN2dj9AL5jGpIKC+0+eL59sBP7z7Nn8zpapo5
gZf5QwjynYJXyHEevtX9XmGHm+9TrK0300ovqJx7pQbogzFFMiiAV1fuL4EydYQhRXTr2nEqZRWh
IkduskS+79BI2UavlntRcwmKvhe6nTsOCdwvtw9jRLOuvBizLIc2ewIdgxZu0NgToIv7/XWpHK/X
auN/Q0DrklX4bIg+8J4R/S9A+O9/YuevZv/4cPd39tGHX5DPAvbg/FEKCfrHyEj1YvhjC/VTZetu
4yeb5CCz31kwPry/+h7oOn/b7k/7+4dhJYEWZH4aV1rQlO284GH8/q9/UmGeswOo/KEu+ZShgdHj
Nsnc9O/OfS8ZGm/SzcRHtVB1Qvn3Zw/VRhTpXlt952F9d/kuvv3xAaoPYj4s+Ap/366OqRmoo+uO
EVNE34DAPyDQJdxukvSPD6Nml1zEJRVGwUYV2E23SbQttrtTCFzKTaJB65bmWBmamI96VBMFUUgX
Q6q1JKFFlCwiNIGlOwmy9lRTh4lNeRuzGv/C0NrBjMqqj4FbGSeVVvvvv/mZ9zGw/DT54wOu/i3c
Xdb8XOwvKDTZhujTCVHS5BxiDQnfNo/Q8HA1+/9YOySplDLZnT5iy3I6kqraUQ3Ff3HZyJqHmU5W
XFpNxRHvWItM4JONmGeloSV6UP+ZSaJnzhjZXbu5NM6JfB+UTqlmjDmpXOk+ZviV4TJ3KZtaasVK
qSZbwZ1j209mZv3bNZ0Xzo3JzOZN+9+C743uwjB0cdOoYkWNiXTXdzUFGowxd+pIXLohCZxx7Ims
SiJXH0cSX6vVSDTIPPFKXVymNjuKNF40Y8PUJFsINV+XPp3O4c4TfAvCKrYMM93NtO9f//UcePiv
ndTHg800OX6bbYNGiUroixpG+H7VkTGayfWdE6gpe+CT4zQ8Y4XTOXpy8qcme1PY8ePJrpmbZHs+
0Rui40SHOYEZjgoCOGslGTPpMNHBAygfIY17lm2aqxxmOXLo0IlFltC7AZJOFpGvcZzl+I49QniC
hvQyhv2ZWc41s5ia5USRUK8kYst5mDcNF5zM8rjMQsUI7fgONzTIQ+0kaSGoWZGScWT7bGWqbFQm
/JgvbN9ZKjrL1otAsVS+9O5GEctWX2IDXLSKIo/PF0Khu0StHCLN3MovP+a161hanvEPIZEDV3ND
XRjNy2rEq/83+RpJC2z+bvLdYrcXrD3ngralO8w/7PpEIBcxwTg4n1CHfpx/4g3yvSAoIOB4IlGC
lmCjKEWBrIUcxqYWxymIBuqsLHGIG4o8MoZ+bgoKGKg7BTkZRnWbJ4ChRAl/8ekUDIhuhnUxCu5E
tnaZacqWlcZVYj0xs1rXXD82xwVJio91ZIYzT8yVeUnMYJLpYfDIJUo6TtmcfNb1KvusO7G35Fmr
GLN8sk5znSzFTCzGju9sypTP5yNOGmm8J0WaIo9C1QuKSNUT1h17pRSqUUasSeix1bPFhX/limiP
EwhfKJTzpCpWsekGKhjc1Ayr0seFZzwQxhU1p2Zi42Oh51JSqQwf6IVacnH2Z5XHr75TWdI9H8uO
sXSlNOeemEBmyZ//N/1bRUPEZPmx7N3t3HkufBuqw+QnyF/AnmiQbdhQFo0lIeCOwhetc2QF6VEE
ngCJhZA9yl8ZfIGFv536EiTzUfxi+5ambyG6eGALAXR7PqwxnSXyqHScKhkcWK879wVoUxLid+AB
5N8JzfkT8VvqrOC6eR7fGZmtiorD14tUlnl3LLuiWY/TmNS8VvMk3hCXmKbG1cHoY+pgi815Lbqp
o3pu7ZnPohM52UZo9Y/MD5MNW0a2tSCknCKvg6xKx7bmI9l/4WKbq1SjjixxHLHELi3V8yVJ1VtR
zkGo//84MTszDEmwWER/PCkPRsS2Vctb1XdHcpiRAvahh2UjYhkXoOI2024/I1GcBBcjJhf6hRxi
tvsZKTBNMB+zjjSb9zXqwnFKkhtFwY7KyONA7RO63v7UlIRCf6b5NnWtEoQyadQWpH50J2Wkp7Jr
GyW5Y3V9wdsusyqEjFlJaVEua7nWDMYiM78KZ2yVRfmdlbnRUkjKwIVwlMNlJskmO6mtQE2I5S7a
Y05zTfspt7JoefwacJ6Wp7E4b0/6+p+WLoSLoqr9JevK/rL9xDef4izjF3k0Px4+nmuPuXWlO+rx
dBokzizknbtY4txaM+WomFqCMREjd+KNrC+5F7BTV1FzPRotalH0lg7jpBqYzdPkxMRYWWL5S5/L
rVqzA3NSkyicxwrjMprHPPtGWc5ZYTQuzJF553JWOUEazV95mkUzic1NYRV7yVzOYmFceyKzbN8S
XfLVSnZfWY8R1IoviaMyeN6L0Bi3z1HS/ekolUcztozDJecy4RL3C5fU1zLk/6wTg5kkdbmWXAPC
w0xN1a2zezch6ZJN9GVI2GQWhX65bN9cUfBVX/ZkVRDSlatLoiopoqLZnB0v27dRzaau2n4UmSyc
u/ibA89Ixnpu5erxZ7S/pW5+X/upfcPvSKcJU3xSYIssI648fWuPpUE0LgsILt+O9HmU1qpohcHS
FiuVBG60kDUiuuZEGPGCysty7apkJCXL9o3hsaIHdj4v0zpWUy80JnXqjqZ1bj6VilUug1K0ljUz
tdi4XBJLipaiqVaFmS913YpVLgrZcVbz7qSsLUsVxNyZyUqyYuwiW1oePy0kPpiXa2OUK0slqm2V
Z+184me8pGI9D8ZMkkeqw9RLKzI11rMk1a8VZimEnK0GkeJPfN0SlgUrZloYsV+VQF7ZMu8v9SDf
v3GZx8wZOdfaQ1YQyFM5M+/twJVhVtq6t2zfdOvwKajEfMG6j3otvEpVNRoTcJVVm7KrQnLLC54s
XCWbyqZuzX0JM1Oxs4miB4lqE7caV6MsWRahEqhOIPDjEcMnS1O240nKKX8p0NY12zJczatrdhnu
rg49o3LV9koh2ZbJF71UrYTh57kt6Hi62Sch04UpC6/NhM25t1HCV5iicTkOWClTbTstlhFhi2Xm
1dU4DP1E9UI7HHt6XKhm8zhIJYOXotwIdk9GdNhwyoThI/W3+wWL56FL5izV41GgFqyspqMIQqB5
az+1vCl6hbJnU10cqUzmi/NM0mCKKAvBGn2L88icjrwVSWpd5VJZ0YpEidXIVJRxEpWuqleMP6l1
ttDcUZFoZh6lKslMcaxn4TMp7QpTTCJLKc5f3BGppk6mmFPTj2aOY83joJyWnO7NYTMxy0LS6yVx
ZwkTkQXn++GylvIQ8zd3XJUzAk6Tq8RtJjmnFaUAk9+PAvwAPZ7oGc+qlm3G4ygXi7nEeOOYLeKl
IHAjKMCQFGnzNfRKdlJ5xsbjynQZG2G65GLFnY5K46tRYYIGuVJP3JRY89yS505ukXEiWr46yhNx
lrrljMXzW/LNm8Vz+0/tMblg84lD7LeW++UoiZdR5EAa1IHhTXLCGqoZ5uZYFxmCOZH7asSz8QQe
2nwix5Gt7n6S45bzKE/HrQxqD0kKn6rCiI3Hubths7JY8s2bI7v50lEdwfZqDQpLMJcicSzWPuBs
58LuoxBJ8LuRfK6wHhYEJ/hT8S1+4vB6unSUj1VlcIuMqzlXLZVCGKdiHaqco5RL28gfzBASgmOy
aukY7Nji5Y8KG3KT9lEKjppXAndXWLWhVqLxQrhPtTeaWIFTQb6Yyphx40pt5W8r33yTuSsFYu/k
smyOUk33RKx4seXPGTYczRyj+DSyPLUwHV8VwvDeCthEC61M0DzdcjSoBJXGx3DUMLVljONSisai
Ha9GHClmRLey5YiJs2X7ibfZSpNG6dzLlFAVAsCBLWfipclAVrdfdS77FjFBNjHNMNSq5lapZULs
Sfy2cnh2Eliee1eYjHMXToMMDCcaWHhL241ctf3YvknNwd0nLrEnOoHYjI1A1EqSKqpZWaGrCryu
Ga4QLNAly7urGde7q9jMu8sKEk6CUeCrXioWE4L+7KpfQcyUUWYvdK9UFaMRKKlu2suIgRrrKUuG
gYQ1MIumguM9+kk2jlI+mESy/Mkv4nlcu9zMg8G15O0kWEiSqypcsxa0xyoScmPFZSLVKyDnE1mq
ZiwjLiSfKZdilCusloLjZ7oSrn23kBYWce/zkinnRVHWy2yUq0VlR1jxBX1sJ1Wt6rxoTGSHXcBC
1mpdMGYRrrqzQy6/UyJFjcqJo3Bjtgz1KTGCEaO1+Hgxs0eq/WpCEZrxUrkUFM1L62KWGNljWTWS
WHhIrdyYZ5Fgemqa8u5SScZuBBZo33w5tKd86H/OBCdYWo3a4zbKTvvmN5/k0LMXou+rks6MHHV3
QiEQC1rqudu4LNaeFBYrjrUgv1JDczjOV5OYfbSDglNLKd9wpqPG2chVQzd/tYxgUyVQ3vgidrRi
lPEqUzGzUmAnciU9eaHCztiCZ8ZJJS0tPZzoZfEZxgir6iSzNad4rRw3mYiZvopHYa6GZjyRlYal
R5AvJj+ax2L06uXk2dFLRzVHST2Tzeqr6IaTJAR7gBnVurLuU110Z5yZqhn2op+5oRVroqV89lhr
lRZ1NSc8Pw0r/q+EIw9BVYuLTOcmZS4HsPet+nOsGKlqCPmUr20dAjr6THJL1Cz3s5SW3oMHHY+v
RqpvuY4q2iaverX0kDjMirGCfArn5p9SkEZqbSsTHvrTJK8dRbV8b25LdT4mJeM3GuPcjXhvCsM9
HQelOw6SoFkHNmGQGNoojMRFGnCOlkYTdl46KfcxMsmL51dL3FkyvXCtW0Wiimmz+ihYWuqcqL5e
Mhp2GSJTqKvZRHLyZCwVhamWgge/g+KMQ6uop2Vdsp8TrElyzvxFBK9WFXf0lsItOM3daBzHNlH1
mlRqrUP7K8k3Nse/lpI+s6wbqWmWGzMjLNXUz9mxXUPJUMqaTLzamgRBOjPyBEzHGndluNDt2FNd
g/iqxXh/wtv376oq2E+56ZlayKlZKYcq4Vzjrir/jMTAvOPEeKFUVgGZlgQqDNw1l/A+vH8VHq+i
b+RAXAqpbaqSZDsq+uC4Y/4j8TL70bG8ROV4N5xmnrTg5crVSpFJJyWxVSLKalja9yXxbFWH4jAd
iWKoVqnxwkVRomISuFriR5aayvYCq+rUF3JOC3zCT91SGJu1ZM0s0/+SB6OpZdlY8mxz4ksxq8aS
CBePybhjYZT/KWepMFVM5nMhKjV49LEQQ28uBPIXp/IyGDHCg28qvJrcEy7PNIF37IlUBsV9RqKx
n+VjKaxYOHrkdMrWyhdXLu5HCn5p/pwZnxxi3ZkkDTRIOlGNzZhT+cp8Qdd0eD8TZl7DbFQtK/iY
8qyjBY5SqUKBy8vSFsailfwp4f/CDlOtiidiaJaYotILqfVwHNb2KhVdqKRJaI7Dka3xBV/PAy7/
VBmmPZYqX7VjTlRLUfmWGDEEoVDYmhBIzozkOjMbMSUZB8W81Mk6twMFXJwVqusJsjZydDWVImsW
ZmWiZoqj6awIJ25gwj6RqrFp6B+NIlDtwlALL38KPPHbaBTOQhZ/OJPIU961J4YSvBql/9UwM/zs
Qs60qB4pagZgVE4yvwZSyahSnn1hGcH9yqZkk0f5pIC5PJXZ7N+xwsKGkkRbS317WhmiNGYV16xC
b8EGULQVr/SWYURgM1WNuZaXtj0VsGzAxBJDXZ+2Fxzf2ouOX/2WMmhUy/YgdfoXj3lWfK+MQqus
TC2Fj0c1GquGb1ZcttQjWMvN9/bN+v6p/VrwzuE0gc44RTj0Ptb9eOnUUPbaTylhwoXBGGrskPuR
B5uhPdy+ec1Vx0uPx9pPhCTQ3n54+jiMHYj7m1VPTo5ncxyIQQRpUZmM2h46Xnhyg+M4uaM36qJA
HFjH3/+AAJrzTHfTRW3nyqQOo1e7WeOsRo3P9MQaO7HAqG5rbbcH27fjNcdjQdVY98fv1DVSrluq
P0q/uMQOTi6jxnNag4GiNZufdDzmZ6Fda7sr3/1lmcJbmiP75f6iltSVmXTqFPanUIj5ehIU0kdW
Noqpz0LRzhO4P45vpNG62q9RVUVqoaf12Gp1rTxs3CjH87vv758Tvo/SXu/EpqelZQBbVhjr0Mnx
6wijWjkTsFprCru+7RTr9mMtSDAqymiklUkK3bDWg2X76fhmGdzpMSbKxy6E6fx4RfvJHxmORpKy
0JwuQUv/3jFwjOWqx+GP1yAT/lMYBvWUGfHs0vRyvKG96oh41SQLR/Lsv8U5eW+9xVjY/0rpkOVp
xPJf/+vimkT52yD+retu34srgejgyBTRQQv2G3Y8R1rkzn9+cK0jroTopCIJPIJIPLJmT13rWBmb
klG4u/Evh7D/wbcuoZUafJjN7iIIlsLr/jOu9cZL2YlsEjRNRXNeuFKRSc+JlGs9ViITthln3pUi
XwcTRzTBtGmVh+OsgH9CsxnJXFaGkKhI2ObiB6nIq0cWK9e3Ms8c6bUwg9EIWgkTYXnkudx2H3gB
rvYaRpeUCYELC8IpC9irubUOkzCd/7fMzv918w6FSn/nPleDLP76TkSzJTvMPKR5IY6JuLUicqg8
PQ3qYFI2laiwIEUF+JNOUIfhJYR5JExYBM9P5x1BYxOEe5Dtgbefi+k0GSj0xBOQnYT8NF5AO5Q2
seQkpuPKyUhwpUhf+onO1AszFwzrWY9NskqEDNaIJEVyJaiMWBn1OrHq5GvB2OGz4clM/GBYJFZ5
HwZ8xQqGfZf6DqfWbjhi13YGSf5/gfN9ilITSvtxkGa13aD6rWhyijrBnTbo2JAeZxoiNcgCQjYw
TDIkBX0P1iCJFEFw1F/tumq0cZxD+LAJkCscen+yEvTVNuPjIOPkGwVhH4TUkQrSRBelnxFyzd6y
3bkmyiKLTB/8MghhjsNsP40fwmFfGnVGvLvov9g7r6VG0ixaP1F2pDeXRykhQEAZykDdZFBVVHrv
8+nP90sISbgInbk7oYmYjumhEtTNym3WXnttB+GFbkwTBEX9t/Fj60xLo5+5Hq4iJ9MXtllDHkxO
d9dqEo1Zo8du4lgPalj+hCKLYShDBSbOjuaVLaEb0o1y2aiWtcxqa5iZYSgtHNOLvoxqfdM7YzNT
Ff9BCaXvoyWF8zD52nqJa6UmFH1dLbENaGdFr5grv6YBWyp58tfxjDKYT4F+qY9ZPcHRMZBo1QaS
OSr6VedlDN/NHoqpT2/0YvyU1HYMZ9BYMwt3sFlPk+z6tePdSFNYw+Iqpe0WfVldK1BCi9T3ksfW
tEI3RKe3jNOgXvq5Is8DPfscdo21LKuMXsULv0t2N31LtKafOYyy3LJUZVcexr+GNECXKxYMkVZY
V2PLPyiqrqBfWGPUfTGtQE2ZMA12Oms1M9SWXijpkRtQZy3LZtBnWdX6UC7Do+mNw4PXBco8sKth
5gWT7hpenC08zX+oKqueZaX185Qw1u+jmHW+/yovq0fxJud/X7/I4sHti2zw3rHXIS6vi2VZ8aVt
sWKKYsW2UCOus8L2Jcan21IRoYoZrb0vAcB2hUSCjoYvCOGAeswrrL6qU7DloYpCn4OVO/9bvOJ7
6cIqWqeFlYhXbVb1c89uJumbygTjslWUZa1MoXedFFPb3NdNGi5V34yq0p0SI/sSGgzzF4yr1fzL
UA91v7BDNfpWS5Odf5V7GsDvU1BJs8JJx/wuQcBqli7csLw4AW8NPPlD4M2qvH9dIaNK3wcdFw45
VcqKtqajISWxbEHHHVNOhhjsbnPlUtQjzxXyZtSvgy7KayHL2quQnf+op03KWpZXDOfIEvl1pYLq
FnNFHB50DbktOq4D6PnS5DWKldcrLe5H6bMRmHI296bCkiHpjOnfpA3OfLScoj0z9OFHz/9nfTYa
BmmfZd2LDJr5RNPmZjMWGbxSn0nXVWWmZ2rB+3NxAtkaZOqH8tKzvHojsIlntoHN+Q8Q8e/TYVlJ
U/cDG9KO/1S0T8LhA720QMuzwEm4G+t4NGLoxg6yIxq0bYXCYjnNHE+xf05tzZeOaMOEmuWwQtFl
KmsLuZRBNW6KT74f3rw+U/rCy9RVYVihfj1qjSzfDLB43UNRpIlb5k0qL6qhqkmKzM8YObh90Vbf
BrWrx4UlSKJc8fMb26cH+z6MTecqsRSUK/5aX0gt7kOLdvKTvJpVfNfq+oS7Ne4UfuXvZ9XF3/6h
+lu/zqnisR30+N2K7l5RaJ0IJbvwBioR4mNMRoTBXeZFGyaSLS25/lLJtCYAHJoxyua1hP8Y6K2h
dcAAIJ7WbCp3oZXW1j78+9BLo86o6imWV56emrE7VDri/VZMsjRJKq+rzEy+pfHom7OyKfzWzcbI
kc7KOGAcXSpy0i8SVU+C675ph2nec864XWjjFHyvmVhX17mAb9al9UXaZMxImc0OmivSgZozOMwk
aQHNlqmXJ0CuASny3PuAFE7or9EontmikbIMqzFbJM6X+yTC/lBFR4+hwltVnkYKxqZMtzEIPwiE
0FHEwid6CwX0EYFQFTLmQzQi7AOK1JKsAcCMHQZCXxrQFE3ZsFKVSMtTV+3UVRZWZpm7YaANv+ps
Mjq3lqPyRo3HedTJXnGNLqO5rUctS249Ly6+14lemeFMHnqtPR/tlpFZ6xveXI4shoJTxtgT0kSt
/9K2OnfeUKTW1wL53G0TllJ9bRdWMGvDzPLPzNjqPnWpPMxO8FzDUyazvQ9Pl/L5jUQtHtrhE3km
dAChCN2xsU8lkI1FfKIBsGUuw+wnalHxkagRGhMXxdrTLlFjIiLDgOFLIMw9HZjUI/Ap4vgLfCpw
pWR9CgPFIWof4tOW6tKHmZpWXmD9kIIwhyetAyaDjh1eJ3o2+Xf90DH3tlp0RYrhNEbh5kHhp3eN
ZATDomuD89AoJvULSszmWmm80nQlu5WXYWXl023bVdGYuSe4CbiZzof81f/J/j5Wby9+7JFXcKHE
LhkmaqNj51e+az9YjkbeicsMC0jr1L3rezVqSQs1sVjLEAzVc2mIoxjNjMx3paSjbT0OcXyyQ8QR
iagBZNVQgIthveh8h6ClZFRs5uWSVTIiVKwh/TyNQdm6Up15syL2jdy1DFpg1+ytUfsle0rn+Kwn
KabnNrbaIYIx2XWzfL4yqwOjzL52G96+KIdwmJ/Ato5t2oex7fKxx7j7dfIVT+2Cm4hgMvY2rDIc
loLsssk0rbSXHBB/3enSgfCALQ4pic2kbRdCAYlZMRw/O6Lgkf74mOD2KvkqTKj4MYRf8dNE2bBf
CkbIOaqA/mklB5X+LWi8AbVuJKfp3Ogb2blPlalMP1mBEWoFm5UILWEFjflkWaP0M4bqHOdG7XTp
51jWOnRWtn1TS1JQ2bM0HfUfZU1Gx2uI/PG08Pt5Uxq8WKB88bf/f+5TalQ+7yfS84eqeKzeABtP
7cBGR8s+pcpt8zWkdnGNzXCdXIjpoS7jiidovm1cE0vFiMZEIbhuh/cqPbFBwRbOBoNMho6Bmqjj
XtR5gjCERjP4WXgGHUIttMJRi3KpXkXxkI+/bUtSo34mNZEW3ptOZ0xuRZngXTiO3qvI6mlh5GI2
2L7SXESFbg7uqGRtdq+n5TwI4rg8FWibpXRRcb+Pq2XFrfP0Na7EU1tcUWuBK4M6SycD7u+KCSqF
MovZNPXZhvN9xpWIVDQKDuHLWjce+0FMYYvGxsePNCcuxR2FLFGBHSCLNhbKhm1hSkjIGcLvQRCb
0qaw6sK/qluj9X9ikbGoJXksAtSxQuQh9frk3TqwcavRqNLka1yECtKrvmsUIlUSJKH6SdNH5T5q
4fIiFhoKzz61p2t4re/PvA+v2UP1+42wtbla82R4IGIT84SnfAYZty3GhLeYyokbiDLh5S46g13Q
ojXlogbbhhzf4Le/A5cIWiKUMWte6y+OypBCdnEILnbRFLhgMR4ByqL83AfXJBeB1mVFs+riqjkj
KxfN/WSYDBQ1X2vai3ZQG2RNilx+kr0xXAyq38Xz1tIKx5v5wWQbf+Nc7RtWd5thlfmONNOsMhsu
okmWJ7dJVDO6L4LEV3/lTnfD/NHoCzeO/Zme1UNxqtSeUPhhpQYKsR97FeRMZ69SW5+CQD6hirm0
UEHsoZCKH2oOlvaJEt6iUJy5NinFweCT58BzncbRLZNlQbjd9Q7tcSSJ8BE5RCFUjBidM8nGFQGh
xgsU9mE8GHYqr9RptM4922BxItZhi+eIuXPvbpzYmJu3cS1dSbpZSPosNrWoi1hlc+yrSVXauJq1
nZcnC1NiJ8+lC3AqtuO0VjFOVMeTdkKYG34Q6tqGvYJXIKNh3GVSMVIlMjFv3Qxb+dIWZjgWY66n
wljQgG4WWXcwk7G84DflwCtvBGXbdoChBJcG2HNVLI2Zmn2Ut8sbM1f2a8XdApkVRx027hBmehNA
XhRtsXJ8JUnmcetNhjVriyC6H2KECJ/SJi7tq7K3ZeebZIVW/7WX7OGyyByrP1MMK1c/pT57dYXr
s4XjX9ZFO42LsJel2yAuc+mLF5Ry8H0SClArKs3yMtfHupudWoR1PypWkt8HIJYrbfPQlu3DGyDk
yW05x8ifkotmgF1ryvv98cR65P+2PpE2QfQH+AXA1opG4UXGJc4B4P8H+oNvdBjrdKpC2hjmdoK4
FqF4P+M6JfJwT0vilcH2qfF1THzL990s9+orU9IKdgG7zLwr07EmfXrp9IOpmON2w9gOpdsxMavu
HBjvh5Q3ZmDjY5CS0+xr0yrI/Lv+CF+PrOE9Pr6BLp7boktoEOFj1xv3G+HINsIJXazBL9XeaF/3
2VxxkUcoX02Nq7Ngco/wWJdzNAvrmPi/9qBkcDpQYarF+6RpL9JobNZqWRWxhdKq+6cmZlXcdz6+
VG6m1XE676S0VNmIsurU/ySGaAXrkU531Vp1UkSzJGRR9cbT43NfHcn+p6i1QZWwCHsfVdcPVfhG
bQYhtcMUdlAUP6Q+JIdPjcAWVCCHjo8ek85PmJJQ0e3SJvI/BgrW61k+hC1H+WDk5Cel7DEN6Dtm
UYJNdsRZc3ErbD9iKWET64kRV6s2idrxPJvQ4blWYdz0a5+nVFg+DcL8SSP5YaeTlI1xyaqbX5xv
uNy+K4frXmamv2ymeGB+OuSGEt1PQ6TJi7FSR+s6iZtQ/6MaodcvpEIkV7uVJuPHKXWuU6eYK74P
wlWY929kTfHQNq6JZhTdhxilQlsI4vW5dBNSE3h6WDWRrLbwE0N7/jzzAJx2qNHA865qI1niWgLp
apGLjjOKet0ccPAA6SzAEwJaRX5RtaXVZHd9q8urdmg1B5mIE4XBSu99f5FYainfTWOpXPpIseIL
Omkm735hRHHpKuvJ/MAd9w7PBH2Kf+u+Hl9PpZ41rh4p7glba2x9bHyzSJL6HUW1eHCLL2adbH0g
DlHXiNi3fRS2zKCI38Nz/b8FGccpRUBESMd8n75wL3EKrzxF2OIgRdlItI+gb99oDbDfYQAnvJ8E
dfeCZDNUzw9836EDjbUonGZpF5vK57rt6nFeJ4MUzWO1T64LxJkRY/liWfmWFcxle9D0T56GhVPh
Wupks6OeSlV628vdQyP6VVycDH+eNJGhzeOiPy8nefxbUvtFJ/ht8qvQL74f2uZ5FhbBw2v2A/Z1
hz79PwRBHBCnLUU4v7ZR2mZYQ9RmwiePk4mUdoJefUKfjmZ3G9LgiBXmWWg3baaXQtp/BNrYa33Z
BDAVM5Hf8U/IsFUTaX0/pXbh0OmS5BQrxZ4yN5+80vXCoT6PKDA1bLmaxNVHzCbk3p9u+7zQl2qu
x6sOQfRlavS/lF7V3bzsrSVuCM6smMrqV61jq5DLhbHQPLU68xwrWOWFjEyu0KQ5qfuONc38YlSU
e92vetdWg3HVSxArqaCLJ7/F8kcL8gtkKcXMZl3PhYjJZ7rnPBT2P1rj+GvgsW1YSsZj6AX1PLR1
LBps3Xd9XRpRwKv93FFzdlch/M7qQdJvPM+cXK8z9FkqjQnOO1XgJlOIQF7JGjz4HO8yDjTr21SO
02VdFSacTRS70tDJblGZxbzXY7YUis6fyfiWzSejlMT6QJl8nrok+VQ0OAMMloXdTG5Z7hA4P4wh
HWdFiyuqh63EzRCHeGlo4Q+79YOF1OQsTDi4DUSh9RClaTpTurE/U5vS5t9+VS4TqelYB2AO+FgV
RThnJzF0i5odMD0sxu5n79ktniO5M2XzoEokTKLWRoCm4xtu7oc3UoBLYKgnmthHHWax3V7pQX1e
YSnYCm/BAJNBJS2mi1P6WacfkSref//dvOdAO2/6znft+alt7lm3/c+v/j75+QErJagnU1BODAjX
/q27YLDu2chL6MZgk8QK0DHBQNQvB/MdCAHiDjNKJjwUXyTN/VigDJave0YRrzw8PTLfoqlPbSC1
Yvk91+eONtrZpylufbVw5S4YnAsNSY8yd8YskVayZHq9W+ASKN+HuP6kcyzVcE6JM7vNgplaC+vV
XG6k8DSo3uQbIUf4AG/B4/iYZW+xBLt8I+6voa9RDWI7exjCLnJbTW/M/qAzUW4hvxfDwV2+wexP
WPDpJksmQiu2g5yYNoINm9L8iSP9XyDHaqzALfBmXi7zEQ8hFxlBpFSOUV9lhiqNZ62f/EBv5uSZ
m2i17C/HoRyHhar08fh5TLwgmxst3+1OGfxrv2tL5UdvDolZ4FJSjsZZFOcYsQSKMAAMuyDTLho1
C/+c4tsmUtGFfYC36qEX5xjfiHA8t41wa1YKlSvT67WadYc39hXFZiznqQgxjGv2TdWRzqLPx9IX
SpRVx328CcaKEgXJF1GOQGgeFeJelTssS8JtwKGixuVT8qbsh7h+iLKInTn7Uq4wfmxjTwpdo/aG
/L6RhmIpjVJhz+LNoquTWFr7JckG25thNKmR+XMrKeaKlHrJLBcB+2acfMWbTgTVU0Aj43wAsOSh
il+jS7TZW3QRfHRFsAMyc2KhpN6LZggkUOOIkfQLBavInzq+zhrTbaEA46FtMS3yJ0U4Sh6CBkzV
/5o/+QDILPh8ipAwvqilbdvH4nZIp5VjSO2Zrmf5dB82Xi27Yd+OyYVuZ/68kPv0LGvJg5iaFXb/
h+LUllxHlfKkmhHNqmmht5W36JFp6xdDUKoeJkSSruaUn0HU46l0imebeMYv4H24LZI3wCaari3Y
xPiGlh9N4bNof9uqbeo4poEb+dchG8U4WtRpymaDhAi0RZv1H/Bk7xpn/fXS01EzxDXZ+aJaU6Fk
4WRtMfs2XrBROF9J7JUE0arse3lc+LK2LHWnp09xBkyhxJplulm5LNf7l4GhVOEvacST86xdT2/a
zSgHQwTnRAE8RTBEe+9Dyk0exjcCGM9sMUXAoXXf7WPukZtrgp21t9ftPzdHUHgxpkMsjRj/QBEt
zpGwOsKyEqdooOH/V0wpkKR0GyqKaNQ+L8oxJfOqcbKdcSW3UcmNj3x98KPr2NW3FXxDAzrf9nas
huCqh6WKvlq1uPwRVNOAC09fx3r+ucuG9rtVoWSNToFqgyrjQ0eSq/HNsQ3PbFFFpAIZ1FtiVrYR
ne4ildDyM4zbcJOHRjgQnUSpnZP8c6QSq+fI9sV+MF2AYNuPKPLf2INba2EZLUEycdTmRV5UClWX
PM7jYGsph1/kYQgSVw5DDBqSIaDSd/o+mvtmKsm/5HE0k/mYFOMqr/rL1JP8ZFZnkvW1bJtBgXNv
CvmqsKVRc41CyyZXxT9K/uVMccmdGyto+oum96UvrBbYn5XNsnolFtdPOXOdMwUf/X6Ag2IP69cR
Tjy0xSLjG7wJKH6fpoHkvy0WCWPcTKJKo9x6sWPEGidNAbUZDSHznV3OXCu/GPhRsEPaCzXEMUjk
cx0yHHD7rHaCewY5Bj/qsPwvh1gCbLa1iiWl0ZdV7YzjuRQw07kMUaS6oYVHJgYi0bI0cf9YSJaC
STAL5/WyjcNcv9Nqq//ka3JSnHd94VfLws5SRkGeUZfemdz4YXneB0Fj3mpWWzZnjllMwSm5bsKg
8iH23Pzfvzf5tT3wYfsFr85cBxUX3Po+wSb8N2gYKM+fFA7PbIfG2AcTMep/Wd/4GuzDDzSLBV5u
eKy324+B31ogfVCyYQllEqXFfQNCMiKyg+4zMgM9nvwpXon7DJ84eZHJn4PahHivxRZRu14o4i/s
t2VoCH9GQZAlF6VZ+BFqViervxT8aUyP13FTESHU9DAzQ/+qZfbnaMj9KHSDyph3at3p81PM2/QJ
lDnvxzyXi+fZn+ANnk1YpeyFPb4XJRpUlnnoCCaaVqbGIt4wtDnwoqPm4/9g1Ldbydw2C+vWlGbB
YV3X5CjHUT5Nb4yuWQehK0G/D9QZYR8ij6nBYHA2bljhSOQ76AgDJ7kPbbENYk1GPlxUYycrVw3t
i166dlHpw6zU/QH0+Xi6uCPHj8qHOk+dZlazyhSvsHl26r+xPlin8LYJb9qH4U3YCL05PxCPPaFM
sLmiE7BZZ8OoZ70s/pRc12wu579F/DPtzXbvbnaNplWMksWpn0M/F6GeVvnTJhu3QmtxVKH3ys+F
sMtqMdJEVt3oVV7KWrPRqft68JIra6j80U3HJE4uJq1uJBxkcbv+yeBKw4raoCJEey+1+qfUlIK7
Wh7UonRDDEPDM6tHozN5dq9WXBfqIm/OGbjJd3Otmk76wg3UBPX0fkRjFemNNlU884wzjFtgsVhx
4zoVHMiuiOP7/2fCxVqEEoStazZthzMiGStCCCTktS3iLo+uOTgxxNrMrI/D2WsdGOwaPLG4ssnW
J1vph9Gsl628NyrPWPVtHtd/OsNPMs6uyeOyq1Qr/2Y4RfPVXju3hHkVXZd86NvJ8med3XWVQ4ln
e+WF3xQL1c+s26TNGuPKansOifhxeu5X0ZT+VAvHjK7DuG0VNBb1KJ+f0ukmnYKW98E3f/zz0LQV
WHs5J+WxPfzxa0Xjh0Zno7bfNhECf1ifcRyVk1M0ti+nVqASMmQrxHluaAWDQljEZRPFPWH0uCmC
aFgP6jgyMtfZoaIdCrq1d9b+FKGqmal7QxZdBVqf/OiQ6EyXPYKAaJ57SVTcZ0m3HM3YPpsCrSHS
WWZe+T8rjokoStyXP0f+XsJsnZWo8yRL6TFaBQf5bzUWDXjaxxLmiHkZRXOPMzCLE+w2neuH1Bwx
L2teg07YrTyDTmFARfHGPMAQLSq/9efkSt4VkjH2wYWn6+HoCg32biAhWo5tCSeqO/xeWQOWn1Ly
Eb3r+hLqAej4ZtxsY4rLPjpSAKjDfdD15H4j7gpnFXBEbzzD9DE0f+UK7t6ZMpjjRRozSv3cSk5s
NMztW2m46Pq6W7QNqtm7XpX8hVl70fjJjM1uuqjNOG1PpdsmnypkmA9CGvdrkt29771r0zz2hC4x
/SRQkEyJHFBu+0d4RdeKdpVz4i8NCmB+AR0HIol3MCrrFZItumxkr3hYEYeUjVD2mNZ07UZ9gC7m
sgws6VNonHHkIxjvoyuPFI6stUm2stQ0SpdGpKvTeSVpbbcshRmLqyupYXyr+jFdGF3zW9MCfdEn
wYq0+rMWdq8Gvq991k1u3TQpt9MU/PB93K0lHEdNYT0qCRNSpcoH7kFhTGoJi9Ik6h5TYVoawsfM
FJtLMNLa0zTruuaiTwtxm6PRp9k0cS0rl2PF7ePplz9whS2xLiff8Vw9qf9yJUW7qiEGFl2jcYOr
S/t52DHHnUGMZjcsFlTnajuqKMw48OMMhYkWrMbQv1KnW/7c71qdKE8HXVspde84N4421NF5Vfhc
ljkF4E0AJiK9/5KchWhV3io7eeo5Agu/QMZnW35wL/xi8GbhxQGls9la2dWcwv2dnVHIG7LxSzd3
k6i99Zg5Kue/1uWyXgp5SXtDdYuH0ouaE/cYNQjGyl6NXSYn3M6jWhxqrzWuqixVr9nNZ0q7risl
Ra2y5VTlmvwnIFjnP6Wsj2zX4RTv5MzyIvTT0o1S209+WVPmpRyg8KtWv7KkzJxzI0mKzhKNq6g/
mAS1RTw74W+Dvw/rzjMKgDgJ35DnqrvCcxOlARJ7o2sdCl/astciSqMQgAVcN9GiPNiBkFBMG6JA
L65Pqe9qAHbu4RsxS6AjFsKWo/jr1x5ZUJh4HbKHgAgYGFK97EfpTk7NzumsZGWksqR/E2aU9Q9c
irRlMmm298sfnb5AJl6UK1Sh3I8rxRlRCY/r8I+kxI312IYF52uCuPgTcd16JdeciXQDp6+9n143
psvUaxP9hLhNWSD22t6PeOf5X/8R7vB11Sme29YFojNhzAZASPKCg3lGnGh1WGLmF41PlRh9AMYd
4mi0cWsj4mHM9iLsESUhuUV3DLnI9t8xVeerVkesC0IM2RtDm5cTE2XisqmqeRru0I3yhVu9nTWb
zEa9zbJRj+9YIsBcIfUGdapnVopXe8HpvqD61lj9EHBQLfO1mc3p1PATZbR5Ww16K+6+yt6Xuhtc
jz2F9k+o4OK7UnOO8J1Gxk8r8qLPeB96y8eH6q1cy0Nb3CFhYQMUnDB5g14Wwv9tpIN6Zkgh+BWk
lmKMssOdAyLFcYvnywL7kY5+nKMXTFIgjo6cGet8ssMWG1ocrySIGda2eAsYCe5HOvZtpNCc6maV
qr7iqk7gja5u5b6y4Gp436KjlyLO1RlxcdNXXr/Uq+ExiypvbrZaemmW+l2pS2dpUf5sZTnyz0ct
rOdT30bXUu30bjVyiTZu/B+W12hL1M2aMfcbh4vKDrd5u7tJltqV3CTmXcpEepkG8Xe/De9iyb+1
wnxlhti11gqX1FgfXGWVcTUl1rUqhwuutgyzKLCujc6cT3byCZFNEixZI2zzq7qxNVYRSyWQv5yS
+iapfxhil3n3+Dq8ClXnXkmJpgaQP+tjtjAX4RWGieC76c73pRFCVYPsmZqTyYzI6PswF/tfQjaI
Of962/CY8MonO4S5kKLSeonD6mi0xeWPfZiTbePQzlRvhX90k511U51rd7qcVr+5/ZOm55XScg2i
DIYsLN126BpOIdpm0bXnclVMq6r2UvvOniRrWHoV3qod69XIBRtutsmlW8RVHZyS+SaZC5L7/Yj6
8yFJHv68ATbx2DPYENvT2Tu0CfKT6fRzC6P+x8onuRx51YsWRoANiwgcYrB82ETiXY8P2Jj9PfU9
dO3HgO1lTOUnY+XK+rRQ22MN96KFqaww0+KwJA6NxRieZWm59DKbk91upLXc4Qzw/B3PNL/WvPux
rKYbCMpoPE9H7rNchk3TR0AqHcz8bEgMOT+vo8wM/oYFHMXyFM7W4Uwjl74PsvMHTpG+ZaCEvdsB
ypj/CSXNs1rmAGVMAZ/Vp7vMLSZ9yPpQJaNAWEud93hKai8RgTaoPc5C6ZWRF2pZoeKHTCJMClfh
w5AmR7EdBbLtX2UBBjeeYnNDdsiy6DNWcfKC5cIgvJYZ911KGjt895JUyeFcawwxZS69ADGN0iic
wu68ekpdHIDV/D7GqfVW9/Np+OKFRju6TZQYpeiohxuWsrPkr+8D05Vq9fnJLuKphDQ/nEff0LoE
D6+Tq3hqW0Oub4gorA49ywS3ydUx/yPKiDGwaHr3Lz9srovY/Edcm9lsJG3DneiFCBawOfJaJXaU
o9xrwhxlLIUjxhOCNEeTfwjExtc0rzaUZhUgrW0WaqyM31ppjJ3LyGixm571wozkh1FxdbeYSW0a
6XeyXFrVfPKyhIlO4GQ/+8EYnS++5tTFWRHneXyKdE+98YfpFJfV7i02ULgdbdElViJZCBKWqVvT
/G2HguUDE2ZGMaL3PdQSCumqjo8gfLrYmTw8LOIwsTPZTWKGwtPHwUt0IAeMOXUh4z8HPgh88ZMO
4aWkvhRDidcrW6lM/Y5PmdizQZqkz6PeDPptp+ml9g/DTE+zZ46R+dNXn7bqRzpME3/QKqciY7t3
II6ZmuR/O2XQTQYln3yUQev4ba9oHnsu05AwYNmAsgqbeYZpBIbnBMoMkCzIjAZTcNH77hKosBlh
b401og0BSEbexq31oA+jL7bo+ZbHTpf5RofAElpXQiP/ZcLMNzwEVhJ6ZalYibUC5Y19LhRd7b/U
CsvugiteghBmxUC3flh6aIwXgSQr4++OY+ALOYmMP30Qe9bNaIdStTpBag0pcWrgfUhdPz78fXyd
B8VDe4CCbGPH7I2KbI01BsTPwpdnDm9tKSgW1hCXQqlYkLk7QGFaA/kiw/ptjoIcU/e/weHRYBL7
MI6j+nME4PYuvHECYSw16LpVqPRyv0DDfDYGquEXbpTJZ1PEoYRlYw/NdGdMjiUuhk+6fmGIJbQ8
ketpEaaxoSySThmh96JYKGKGuImGhcNNRTHpKEIu2fbTNPMiz9R/n3C3CWU0YO/j7vLhT/zWhQUU
7M/IY16BIQ1BYr3AvdbvbUMZFRiqZRo9jHvFivW+ZkHc9BAUBjMLYeUlvrRFHgQfi/8M1IghHAth
ynEE8l5vfnD4mA+AIBDVBK0An3wfeSC/jI1YKVdN6BkXUxc54edAXKF3Gq+/tPLKWlZdFVvXpdX8
bCt/+lENDMlnlqexnhsafRZ8yYIsHmdT0Nj3VceA7bsSDVXkNpXmBD8Nfxriz9EYyueZ0pV/O+o9
BSY66WJ5bqd2sDhhcY1FoaF7H4tf2zp4HQLFM9tiTax9YIdPeBH6GGE5uK3VKOpx9IXGFXBaf2U3
xKCLpUhjqLXesSTRbWEorKoFKyYOc4hveZz6WYzFDko1GGksbkQbAOTg9Q5hOKS1rIRmoa2aVo+T
2RA1AedhGa7YV3XgS86y89MqWkZsf4wIpV1nzP0inJmjHSdn4dijIKTyd9zcqkJur3aGleULadIL
4p2cdeGs6GPDOFdDp/bPT4DbBD9+Se8D7vKRZY83D8wwad2hjhPIYMNgqf+pBd3BjsgoMuvT+bcD
3HEdmbECw3MICswvxCR3izsBY3yQ4NzgZY8Nf8JJ8RB39CBMKlhHYWZiI449xJ2KH3SRZ3W+miqL
laKm1640xCqjUK0Uk3GpRzShivKrELoWxjTJrBdaF1zzq1nYpCpH33StLhcDlgOzocDbyFVDqW1v
g8KcLskJ/SWDCC87S62mU2+rvpYl7ITU4cxp5OxTbxROeZtFnYY/mKPeojr0ytmAez+H6JvQHUp7
YOqhiatf+Xe96VNuHFf+187zdChB33bVPhrQ89T9LNXaP2kiWRdRqv1NrEEh9zv+PUfDusuYjZfz
Zi2xEWKbYK27aYQEp/OGaXl6IdYvhA463n8hVkxK35wli8e2Qdj6j/0TVAjse25cXHevAztOJg0K
SISdW+8J79Wh9DRQLhiAbRW129dBNDbcSGT87AjbwyP551dhmO0qIXKDfmQhAZ+9w9chr1rWC4uy
W/VO5xTaTPOibxE3bPxmFthToTwYXiGdm9IgfZEMrZ+JwYk9l6UoLNuZH3o1pzktcTZOiqtWOs+a
Ue5uO5NjJ4R0/RLdWbeKU9+sZifIbSD3IQN4mQfEpjfkC8KObgs5/F5oUiCit1cPd5BbKx4PtTTb
zC9kjSyYi4ExDCB16y4Cr2WN9OCg7Xh/oddjZNEK87OwKxLHS+QXmd9IylYPcH1ZpZGsX4SdLUUu
qsRCvg/4CKtG64uL3J965VsuxfG1JKtRMXN6L1xIBFYcOwbbbUNd/a0mJaZqii8tCejatan0nTtK
00VRpm6clOO8lc3zzqq6maUOX2Q//Feaev8pKqa/Tm5Ybi6u2Lfinn2jc9m+NNLkXMuVRyliXqwX
2cOQqiuva2u38LtHeUy7WTpo1iwvE+tibDgE/02vGy5vy2WpludGn3irOh5HdTyBfUNIiubj/fh6
nWeNn6ePb8kmxJNbvFNWUHIIFRZhDKMZYty20F3bvWOd7Dwt4QPqLd5FHOWqBe0UGzPIgCmPtyF2
vecnRA6cV6E0PXIz4TUpyblQdgYpeGGpsC85DLGBOfh26gTBKiyTwPpXmDm6HCdtc30WOGFT3ptR
mZoud2Yn40IpWF1YymZTqYmrqqWhX0TwkYWb+m3n3NtebJ7K2adhihBnvY+uq4ffj03zBoskHttB
i0iKUfbWi4gv7aDFOQudiLjZ+ttX5AhoYcVG2cqhgY1+7ABa0Jyk2qeFhiN6+dd+M0JnTnnBJxQH
bl96g9RdmEVlkkiXiVL79Q9VnjpnURnDiExaC+Lwm5Z7kbZIK8OqLtokt/u7gtpzjGfhGm25g1+N
m3mJ3dwHVWfE7ilLb7I00eIjaL1lASgS4ROuhM4FEkZjKEIaZPi/w5X4EiGMYEbNqG98/rYhizxM
ukSVsFnA2p+jbJZGFRQr3HbH7Eg7hiN6tTTqYDrLRheyCaaFmMW/qAqLuGgUZ5TsVZb1P1UII98F
Va01971iNL7nZoeTURfX400ZYAWrzqqyDu2rvoraz0OOLy0tzYRr/SLvstGeqaYVV2eqIdfxTI57
wzvNg7chjD74A5zl/ltSVp2H9oAmdIHs5CGb2pyy3puriKV4rE9fiaeF/AVUUqExt+OOABl1G8CE
+QfRi5afvzITPk7+IoB0yAIhvBFGDiwYYLDgvBjY9WOl9EOrYrjLSI5+umfWO+8yKrMzZ6rC4FdG
P3wl90rfnk9x4nSLqnD65nawMtu8jW2vSv6ZWh2O50Pr+VedquXqHVY1Tr/MpEqLglk/xnlgnAqy
TUEmbsl9gLcw+5Mnb3Ufe9WY8HJnAYq18w14dqHNoeGlSrOFYl9AcT9lCo6bkEOLvN3L20McHTIw
xKVGnBJAjX1Eyny9p0zKxtWSm46I9lmYfoE4oxqGuqgnhQPDdZot7MQaZ81YZ/FNMwVF5/psSskL
SR9949brVOtc9xtz+DRUeYClaRHWvTL7v+y9V3PbWpe1+1/OPfYHEPlU9Q1IKntbzuEG5W3LyDnj
13/PAkiJpGTVUdMXPFVCd73d9cpQWJxrxjHGHCn2GdcUprXslcVXOZLt8sKKh/7a8sIuuJbjIkM2
sF38GvS4bj8XYTXqq9fQOodWnM2zJviU/fHONmUTaqdCTQN4qQq2bhdETfXLdAWxDehJWOg+XQRO
CF0VYusMUtj1eDL/GHfHyvV5MvMC+3us+sG2DIjStDLRm0GQkuuxO35J67CpozrxrjPVSv6140Wm
3mZ66duXkt/WxtKwk8DVnFSTxvaNMe25zqad117N+msvHQzDGarcNN8ttDYsr9owKz8Gfhc3r5vE
NkFVpwr8s4Wxk6fyQZZiUQdsePHe1soEloqABSD/cC0sQz46fpR5uJctaW6TwE04K4UKFUQVE7hJ
qGEbVyecFfPqjUTvy9QYJtjoXlwVG4GQhJjA/9jagZUpYzgYeq11yJ6OSf++WaQp1DjXoF9SGfEX
25Sq8coq6fSVDrqT78wh9dV1mDUDTq5GR7C78s1WLr6NQ9ekK6h3YX5bNkG9VAbP8y6HQlbaj68e
bfJoAqr+jL39vPX/MFYRL24NjpqSLA4czNz0Fe2KbSUqIi5bdpgpC92NA04S6Rt2ajzewyNAWZQX
IpfbZIYvcWs43P1EDqfKXJCkEYgpG+bE13fwDJnLMk23z5trryyjZdKnJQiqVjbfNLbrB6sm77qM
2Tq4Zjf0DEQDM6+otM9pRW6W1cYofS3UyNJXEN6qeCnl3rnVmGq7zr3EMhC/t+uFY5X1MMTLV6ub
re5ZlsaboEY/60kv98DUsKdcjjSODxd08wS92hrds7kcFaNQwGX4TGm7Wz2INI+5HxwimxmG+IYv
MbpH1YOmEEYJ8TL64UCzuBO7RldVi0XimfnimhFy+amSaiVaqqYnffSKMNGXrVYMN1QBpfWu1PPO
eFvKbUorDX7H0DqtXFfSO832pTfZWEbN22zK7ZSiM+J0mUbuNxI8JXllmm9auc92RN4EwOifiKgP
LRFbTC3Qj6HfMGsxEGy3tkbeJkhsohMxbT4gmu20RCDrMAmjKj3YhS1oviyIoiUyJXsvg9A/lbcB
f0DnXEMtWDjUfVuT3EgfXVnzr7tE6ovvSPJK2kpThOhpjQ5vbeDG1NJgRVRnR05qxoNTCs5v0DfK
uLSyIVC+5eyXXdm+7RZX/UJjYjDneq8ObXZoz/ZC3mRPrrmm9X8fQ0nJWFZHN2Q7OX0wsVmqTYwP
aKTSTxXAv62JiW4umGLarFsS5X1pKgYFKnUk84P5iy9yZ4fEM1gaNP6QHRH3gLbygTvrUjkMoWlI
15I1Wto6tq2B4VJfRd9rzfR+h1Fked+92E7exJW7YPIlpUvLylm+bnRlcBXQ6mVhUZOoVr4cA3VU
1jDY9OhKlwO3rJxXM5vMTNzsP2dr/95llZ899mTirW2qhrsCxUcOJDhkYrS068lI1MTyYWb+G8WZ
BzMjdSM64sxmKfqHClRYoPgfg2HUJGZwlJmB+lNNuruoZEFto97Y92SaqUqaZCbSVdZE0lobTU36
4il9dqVnauRexPXQ5qsIJN8y1tymOY/sNme5RuzrmnfZynGzrlNjUd/KaddKDoQNxV1HmRe3twZT
1eLTq53NdoZZPGdnVfWElfHO1soEho/mLeZFfvZYpEADJAIJgpqBUvPBmU3tW4DR0CREY1eAArcV
qBghTFs0EcwQY6uX5Wa42f2CQEULg/G+xnhMwJwpZXZzM6AJQdrFqnmtu6OqvLXqVIlXLEOzzU+F
nNb+ckhLL2qcUY6lZhXU6Polo1FbqTPYSoYYi6kJ3lhh5fm/Y2xBOB+TQgu+jVbkLdZuBIF8qaWh
hp4bDRAAprHx5dXyZsvjs3jG8v4QSA3eerA95uWo2jPBwpNNagT3UwV2vgAowofdw//2uh8kahB9
AJ8K5NK97YnuBzNyJgoCEyqWW72kLjgMpMRqmi8yl4ILAp/kwPYUPfetxFf9m0SPw5+mVqcfADq1
3SdDzhe3OfOG5Lr1kzIpHK1WlGXtj3n3M6gktWObHzsAJdn37U+p5LXyukM4dVzXg5ASjJhmBcpr
JJ1LAgO/82c7e1v98O6ecHG8tDUzgB0ESdZUs6180sLdDaRoBMCeBTA68TQIv9tAylpYoa0rVqXB
0UYp9cHMKFppedx/gcr0BWb2WH5K9HGR/KXTBooP1P6+i5NkaNZor6TXmeEn3ldJksBcSol9Niw6
f92USd3/Kw9Fmq5owyAngMDPgKR9t4w02U8v5MgYkis1CHrFdtLUUsdlp/RFeJGzZaEX6xYoLPxx
aSddoL6vQ7UOXtlDG8sjrD1nef9l5VMTetFA2NoepkJBed/D2EfPy/CKUA7Hy4kGx054FX4MGUgG
WTNFErPchlcxU13QG6P5sfF+L7C9x+UoOiz8ZPSjBX2Skmbf9vqy8ryh67TregAhspQ702w+RKUS
37SKJ5fvUwSoioXDHoXYTRxUUEbzXWF14b91AGcAuSDJXJtx0afnZicFMathAWenTluMNgOu10A6
B1ICzzNmVtc/nlqsLpadba2MzB7fQWMBZPbGlLZND3pvANX5ZEFyKmLp+oOHs/9RqUZ3lsE8WJnF
SgWoubA6yAtxSS8jaTzRYOMSaPxwqL107A4CqV24njWM8Xgta148/MC6i+XYKmrgJFAwrhulD7oP
Wdd19rkXBNkq16UOsQCvCgLlSzm2+ccwCLxsJceKIn0cUwl9qZZ1Rt1NV8AxcYrc9I2bV2ubrM18
tjB9/6NDSa96HFDFaxtzwzkKgdIt3nzK/u/zNrGUlJ4s2yDpPkxz8d28DQlIMWR4TE2j8yGkd+ib
iM7Ki+jbjwMq2CakrywFoSlkVAU+YLdmKPtBy21PTm4szU268zFv+ne02eLg2qpsM17JahuFX0j5
VHY5R1lyG88Dq4AFRM1tXLhr3S576aseJYts1SXpIrlMxrpgXdEQ6sVl2TdN5nB9aoC/iton5TKO
/Vp99XebsIp/+LO/u/3RpXdPZXS8tfV3uCdUyEiZVDTy5hJg6++mepbhFgWjNi9R38nowGDS3d2W
rQTcbVTFS5Lr7czFXpTRCX+2Nzal+hCLiMQ2IoZYOvnArgHqqplUFcs1rvPQlL/X7H90P7KVdKF9
7ceizpaB3NrDZd33i2Ap50lwq070smKmmsWLCN5ZajdDeNYXZfkunwpdPQyHVWGmg79UG99LLjuj
GsZVtNBi/00Ow6hb5+YYf1m4ijZ8aOO+frXHjT3SpX3GHv1AcFeecIkG720tUtAewAPZO8PTB4sU
MZSG/6SJMjEi9lyiQPCSFW3seGuRIgUEWoIi7VQZv0zq8VEAZqkqcw/8KxwhttUclBiG5VVWHMTe
zRCVmrsq63jMfmYhbcJr2Q4ksYpelW9JJMrwtijQv60cxitn6iJzWcs8+hprweNU6YbrvJDi/nMR
S8G4zrM+bC9D05DvrFFNXtFxG+CIwBI9Y2/ZlPDVWRI85QV5d2tzggYO9BdOwiOIkvEPSRT7M7aS
yztziKlHwhYF5KLYuCuQl/dekNoCTBPgJIC7MMxfCMq0hZvbc4PQFPnwmdQK5B2NnH03WA9m2JVV
UV33pXze68aZXg52wkaEid9dIYlsM92yJKtMnEYqF8tQaUfHaKzLEsHxzKvLu24xhk6XBmdl0l9U
Q7NaeEWyzqWFfmuVAVh0b8E68fyL2cWJYyu+t4p7PV/LdQ4FM4Au3qO4gayee1WF45Wauldld1O0
xRsKFenC7pqRznOZrpB5sZZg+rr3jd5cdUWgrEqryVdjG8VLHHLtSGzncnI3PffQjlkaBmyjUS4+
9rJ2t2jYp8mazMJzVKlq0CU3v2pj/qbSx8LJax9Vj0WgX1LP9WdRCE9Ty8bbtoh+tGoeOpxbuCxa
A7AWeMAVQh+VI5dZ7Lijtg41v3UKz2g/J2P7Fv3yxPHa6ms+9iBuBjXKztlo/UaP4dkNivXZHGlq
ZpZ1DW8pdgwtvbCyplpp+vgpbdWzOCsuilb6Pdq+5gSl+2HIdRjOcn4RF+UnKzO6i6gfsrd+peXn
tW7/q+pV5uiFbS0jINvnLucTDSlOwNCWeee/U212OCa2lzhWR/nojeHFomUsmcvxzaAnnlN5hv7d
kuobtj3e2DZtiLANQicfM2Vd6ZkCQK3+Hg6K50hF/sHKtHNL7ErWWmiBixbNAAXdTo0zW0pNYC69
YvExT/wLL67i9SJZLC4tr2jPBhNcbxzo4bey9v5rvLFZt1bsO0UW3SSWla3Nsvo8Buz/1koFtm43
KI6apLceOz4co6r4pLrvHoneZZEHxlVk9p+t3gQm1y6UJeRJmaULhXQeSOY3MymLC9d0zXUUl+NS
L7Axfo83MVoHjlI1qbPwmsHJzex3MHbycqwSZS1l1ns3Yh/mGJoZ/0A2l1GrxO+iMknWWRO6Z3Vm
fCiMPnD0qmtWvdRdB6p+69oucuTq6K48X/HfjczxVq5aBmd6bZ/D8Hmrho26jBpvODOHuHPUNv4d
DdCCZNuNLsK2Ms8NT+rOTK+7yczEX0YA61/LpLlMgl/1jJMuf9Q1nvgA2mfy0tY70/kxhHeeZcN3
gVbkCrvoPdHA3jYdofmCwAK8AJuMrZnU3ffOWWjKMNQls533oL+o6fiY8qPR78Q9EwdgFTN23vfN
cjf61WhGwzXXlE0iZpdn3htaOLb70TPcUn/TxnKKe7Ol+u3YIlzvOlUvmdKv0h27+EdD0+AMlx8U
OAN/zF6L7znVFOf8Z6t6f5c3/8XBzycMi/e2hiWaPUBYZj0qZmOE1W2qKZo94kMVErf7c+EJM7oA
WscMbWIK7RQ/QjOG/cJMOcCliJrpJcXPE9p8tJtIIVgTRmbLbHjfsiwcpKRUyuI6pccZ/1TF5gP4
h1q0MjKq6Brud9yvIg9h5nwphfw/X2uJlazf2iTVq5XEzCVdeWFmlas4lwL3Mm7c1nxtWW8MjM/1
GQMLntK5NXnnwbhQnAdwgDY813cqVrbGJVrZrKyhYTyN1gQeb+u2LHYoIZkM6his1IyI39Yx4EOp
i4AHgIfBrQEhfkG/+pECKRLk7MUBOiXEw8lRRaGzgw8NhkRpoo6ZRpVpSbFqPd1d9VajW87Yd2pz
oblKozr2hPkkHzt3/aKOl2Uo+/23RRhrym3dQnhH6mqQyUMCOfbDyxohjmadDEEQLYMCqeXYcE15
nXSIe0tV8EnqZR1pjzSJ16/Bcw6eXPrnrPDJbZhiNrI1Q0OA7gT6RYDc59nI1gyFhD1hUMwtDlcn
TKWNEMWC9MjsbndjDDFXY24iACsT9PlF7B/YudjZfmlDDxN6COs6BftC+OBdOzSsrDACGwFSNWli
p+i8qlsXaQ+lQiKlJ6YWZ1bR2c7glYnhtGH8MQu6twiofQuisV763jAuo0XvO6nMvqLK7f/TRcor
Z5Hh+LTDHXUxeM6Ylt/lKFacQuTLRSJ9HsvWXtpS/g3xg7d1EgKAluvkRq610DEM/1oV2bdmRxem
yMddhMadhcjRM5L1RlaitV8mP2ORyxsiqw/lPHMaEv1AZPyxyP3lbuguEPL6pJQS14QigUxVc8o8
/NQ2yk0Wd7Q+x9xd1u24Vs1hpaR+5vRWdu626vdQc/vlSCUSo8TkxNQmoyhSiqle8alc/G5M4KvX
l3GgpNcVv4qTVZ2/dBf6GhEEFJyUjh1nSsSqeAZQK7lGl04O+3Q1ZPk7s4xSh8FYf2aIikptjGaV
VPmN63mho4naS57KMDQ9R0fuusoZqNEMN4yoTVx7WYj6jd+elJ2STpWzeKl6cr7qRcG3KLqrlA0C
76lurCXFULpyRYHIaiqYCmn1JrO7s9RvL62+vzIpKTtRW2o1i7DAZepXfi3la31IvJUhqlE9qL60
oj6t9PBSrav8Z+ajB8RqwZZ6thWFrTxY+s9C9ViblaKwl8jdYql7XameSb6HErwTd3pv3kaVt3gf
D61VvWXDAQUR68pZamCI/QampJeXoa11iAxFiFn1drmqp7UIzOG+DJJ3rhfa18H30qtE7FDIIvmu
FVsVgrDN/1WnVQuuGSfvJFbPFeev/m32b6Tsz/g3FMOqJ3I4Xtr6N+GOiLGkPcw9Zq7F1r+RjYGn
A20CXH5Cij6EWeHfnhsLMwSc5ydCEvAlYVZoSey5N7YjoLxlwtzm/5AS7rs32Qq60ap165qNg1L1
TVIN6QNUuUW2tFl3uVi2apq4522QWGu/qlTcgxoPV3nedfJ7mipKd9YEyASg9x2z7urC8+0wfmfm
XnobSItifL9IZTVZjV4UsrHVzTPbMc26a/59Nb/Z/J5tWL9vqupJSoZAI28NUCRzyOawNXWCwotk
7sEAqQT40AmvC0HbJjvc5nkCfABei9A3SUaJsPeQ56H4w7wDi9lY9AsM8HERAbQUYgeVLpqYAF1F
/N3J8zJ3HIxgrNTrOKbN859kxnZ6HgWqG99Zg+SWF6FaoNvsxEHts/TK69EauDCbRLvGExf914KQ
IZ2Hkhp63zw9dxVnWPjKsH41sNnAnu1Qf/jBiPjuCQe305umSBVqZTD/pz7GLn12YgNBnp43+e4K
yKsCdkADZPqPjUbzjn2R8gOYgYoxe8wX2NcT9G1IRQxYmCFC+lmolNe79kUzUU6ZE/fX4aKvJd+x
AGEtm1CRAMr7WqYIzVvPvShNdXTiQr1K244mbaIrTpQG1Tskf1jzZ3o5cxFXisvuS20sQjVzMkU5
Dxdd/KYbc6qMtu3d/mMXBrbTNJ2hXLza32R/1rPNtw8/GZE8Nj/x0sa9UQujfkL3DUDBNHXDf2zc
m2BvCK1QhFHY2CIkmx7c2ySMgoqEQBobh5C/hYH4BZ4PoYlJAOMF5veEe6MYFgIrE02JSfW++fVK
4Seml0jX+SRsklWJW68UPRy872E55OkKGdzm1ir6ZPxht91o/q6DaHEbNEYr506kuJm2LhcBZpUw
d7TuZLnT2v9ejWs2Lozhz8nbh7tfXhf8jJ6wL97bhs9nFxiILeWUCBu8FeiTbfjE80GoJujquDgx
1n0In6K7i6CegNVMDMmXIWCE+9rL31Bmxqpo9YmBHj29fftirtA1fLW67qROS1axEa8rOc1puI2F
RhXSBv7iug/U0L004rq+6BBFqT9KvWVLF3rgJtpvq2x9uipDr3rD2hiH1bCABelR58nLQc3677Ja
yulq6gmtykLuHF2IO7pB067asmteMaabYbCFfTxnjd2P8tcTtshbu76Ofi+U6Xulpx1fhw4KM39i
sRBvJst7sEVMTcBUNhv97hM5QUZjMwFhdsZpvQxD/8gSmU0jYKBTttAiNISk6W6gbZswkNChNa4V
VvlI7/J28RPhXDthrOgWef5t0STduFR7rQiu9HDR6rkz1l0Rvzc8F5XGqnbldFl0mRl+r/px9eri
ZhfHx/CMUfl/gFgJds3Ww02geVKxJxrBAncAVxpgM4DOWRpla1WTxrxOe0WmShDUoAcPJ/D09MuA
s8yUtRd5uGl73r6HY2IBOwNtDBJMusH7dpXVYm9kaOXXVWtm0YdFl+n9WuqM5L/BzfroWosq49py
k/ZL25fSeYrGsZjJOYWWBstICCAbFus2lNxafOh0OT1jObr3xlSQKAs7emwI2DOoH5FWBiCjucu0
V7WzJjeCb+kw9gIOM8ToLMst2d7aHvSzOhhpxiTySqlzb91JqnaDFjnohCD45cnpFxLb7EzubKbS
Rr3S9cS6BJdfrMsR2IBlKbTnyuQNJLhkNViLulrlPpPet1rbd9lrXTwPP4Q+yXNmf1cGv55SOhPv
7XhT5ldgMbBukKhC3OfemwJ7ZYQmFuwhaz8tl3mwe9GZQefuwQdvCxdRM5NQ8iXSAuYfLxqACHTO
fmRXGa5BJ0BxHJHdR9hWuVD7Gh6lh9p4p+uhY8tlw7q10irft5BcPkdDXnrFMlDqyH0vB1Kd3OpW
736WB0Qe3wemHMercVxUxb++bMRvBsTNjWSZGgkC4a7VfXh1sLODJaN63tKeVPQWG/PuDU1hxgHF
DKrilqh7b2hioySqQPDF4QWhcPYQtqcWIJ1D0b2ZZ7X3gXtqzsDT3HR0GKe8pEQ5NDTkNVSxUhJa
OhQ74Nz7DlaXzNJPrL64qV0Fz+Wavflr1FK0pRyJ+Vrzo7BLtVlGQRQOMEbk5sotIC2/Z2mR7P7w
okmdhUazO5zV/pBn79Cgl29bT0vkd01jy91rLN84NT6ZZ0wtocOFUR0AUQQbexvJGc4KxTH81sxj
w9ltDM0WqFWqUGZpDG13FynMcAFKBGI5KlQTbeTBodE40egAbvZ+vKjV/LgUJjtEXooeMzxQlFwO
Ws1hqDWm7LISq0jQxlt7Up99qBMzt67kQunjFaC8UP4WhjXSK4yKgEY3TpDaKxerXVROOZR5c9kp
nnYXtMmg1k6jaV7x7dWPzX6M437GuOofv39nT9YfvPdgXwRE2mh0Ruau8J59kfQTE2m3bMa424g5
0cTJEkFIAT2ZgunWwAQIitkHtHMYTS/utQhHtZ8p8gNgMgHHh9FB1Nx3ZFkUKHJRycN17Eae9Uav
A79+U7Vd0vzWimYolymqsobp+KyMDK/8hRtJDnKirvpNtfpFeJF0pvIBJSq3eONKVFkfqi5KTceL
jaR9/2pms5mRnj9rZumTq3FFvboTLnESFKxo8fA57hApN6IrqMgCh6ZFJ3rNWysTm/1AzG2kCPa2
EQg1DHYBPgwzXhQuhZvatTJqaaHdIqTL+D3A1O1bWeCx6qqyfOk68xejY2aj1/6ISTTPU6uR+stB
V/xyhQRVUxXLtgordS2kFs1LOXPddWF4avNFL73svOqUplsHzH77NK/AoEr+onsLFb5Qlq/GNhsb
n/9zxnbX3j1FcLN4bcfYRNSDlLHVEdiGTNE+1lll+yCxuGtsWJQGbGXu4OGIth5N9FRI1xE0IKaL
tblH2hraB2L3LTBSuiuHtW/nYi5JE9rX4KmVYHT6OKuWizjz3fdxi/RnYxn+N6NBVGppTl2URK9G
7ePQDkUiOLtC5ccUgj+pkP7x0VVeIoG2uEkWpRt9N+JQe83N5tzMfn5O0STpXYlVHSRn4q1t8KSR
rMF8hMMxSxPQH9smZ2LlD7pTWKFg8E4p2INb4yXGYUgk88FMM4xdU6PU5EG84uUcjgO3xgwWFjpM
dBgmfEdxR3bbd27c+1mwqPLrLLMW0qcmlBlL6EPef0+yLmi/tXHuK8vekjz9ukPkVF+lXmjqvwf4
FWy/9Qox56+qWEpXXVYH6yZzVwWYL/dykYM7XmaaNnTf/CHwtWXBDvDg3auTm5ycWB37Zyf30c+S
H9UTlsdb9z5OdDOo7xD22Y+m1KWi/bsNp0S6rdlNxafgg7NnXqydwFi3ZieKT7F3EqUUmieCVfSS
4vMwmmJtxHlk1AS1Cfs7MDt1SMeQ7fHxjS5Xg39jRmp3bqeZFtyaOvvRmMQabv/B7+q4/NK7eup+
QLRRQ5ORLp7Z3VgJuOLbpK+ArgA4y9+Pclu5UHTMr3Jjju51Vulx/vPV1GZT42N+xtTKO+8JITOx
iXbr4zAbAhapPMSGzVT/vtOBzA9i7MifzOIEvPVgbFgUZIdtobljbEJ9yiDwIfIOoF2wJF5ibIed
DshucHUFzIStkPg4YYw7WJNqzIMmjyOswm4b9StT5b74NbIM79rXPBmFKT3LMickumvf6JNJ15WA
yl20kRWhZ6bGnpKqjhnAFr/w9c64pumRuF9DCDn6ue6mRnPxamizoVGa/dnQvvz470eTVk9Rw4Wg
xNbYWNUEbogQIvzUPPLaBlSDRgjaBIhh0I6Fn4BXeTA2Gl34r3u12QfPNm0tA9O0rW5f1FabpC52
6wSxiwV3i44yzWCZzVD7xtbUrPlm9215bXS2lv2OktJ6n/t+5y0tPzOUu4BOWrWqxRigFQMBFpO/
q8SIAC3tYm2IsUHJ/MCqvcCx8iA/S4r2ji0D74Xq6DKlQL20leDn4BrSW9ZKwrBQ4s8sjhrWkaCD
KUFiXMXJ4l1VeDfBSOwOPTU8c13XXyll9tZW3XO6ycGZLLhmvmCdWWED/4yadx26/S2KzB8ire1W
g+oGS73T0q9lVBS3iV7+K+msXk36JnSSwVCWTBl/jGGXrD3WrC37cOSyCG4c/5W0TOM4doACIeZG
ZX1txd54Y4fmm5xV1Gu/ceOLukRPRs304TwQq9CGoLUd1w+TpZw134H1slg4yp0i1C/rBbvZ4PJZ
Z3KecpCQ/Ro1yNcl9L/SY3kH4QocrG/8QKmwPTOGBox2CVo7n3DbpYdexEWWmPpFn6T5VWKL3ZpV
FMT1RVBF41XW6mW31PzK/p1Zcn4Z9gyRXgV9NykyZdBzl7ryWX/5ZPUv+MTbWy3E8FHtFXNkBLnQ
fthNk0mdmQHubMbc3OpZJ19IeIlVCZNM9E6+glIcFRRd9Fky50UhhBbqXvVPY1UQFdiapJCVQ97b
v9V9lKZuOOoD4lyWVp4zJ4zz2yoN3Wi1sMJS/wKrOHT0JIyKuyo2rTRa6jMZqs5Qmbvs2ZcbOW4O
E+VWq810ARlUqo3L18AxB45nW+Rfgp9+UP/AmA7rsIcm+YwKw0wYajPYBhNxb2BTxU9vBzgNOlnk
Izs5igCMKYy0GZAgNjil0duEWPQ3qfaFqA2JgYBevCRHIaDtGRg9BbGzhv2DYBUfJ8RGGhqowynh
TRmyqdpyKMuK/KqaIGB2ZCde4WBCpbxuBE4Mz+lJlx0N29FyQgmqiK0NzbhMMsJLh1ySrLrOq23N
tsVdfsZ/BfGTe1SFB9j6LpAUIo81WVMqeuC7UGuxV5LN5WSyyDTPNKdtRiI6l5T+W4yFaIVuTUt0
LvFnNLQ3OclRpkU+hCg/pFEd1VYaopSIu+mvtvDKPmta/zpLY/VTCbwfzGGeNlc91CXvMi7awEW2
wI7UcBk3GsIzQTsk/bfWbet3gIDdNlw2Xr1i2/Vrj/J/Nqgvm4/zGavKsl9PmxWv7ZgVu6BR2ULP
ZZrR3nssW5gVbgntGALmBDm4T3QtJsuCRc7awHk/765ZIafEnAQaMBrRAvnwEo/1qKqi/STGLXSo
qO3Id/fNqoV6ZKppEF5XWqUvc9fvkmVo6NnbheZ/DLU8jv8drFiHaLVIB+28HmXJD5dhJGXBqlTG
wH3TgqX2q8i7IhvW5WU4m6Cr+NG4fnVes/OixHnGzIYf6S+g1HdPhEZe3BqahkI0GEI+ws2+tQdD
0/4RMUnUzdRHQjdmr6JCYUaERtiRU8v73n+B8hc0dMLitrH5AkMz+Rl7oRGyAEgJgNRsx6UragtD
3CnfF5VeBloSJddBadZoEqnKWaWbnxvZWnUIOzt+IQP/8k1nEai9k5bDh0aVP2il/91U4mxZBoOx
7pTsU6lXv7PYv5JN407SoRIaSjOc57qrroOqjdedUQZsnQlMyJl9Yo1rw7Xsle0uPpi5GnwsxhL2
XiCHuVOH8Y3MMHrpSYO9qm3lZ6t3P42u+MovhDiHlPyM0Jx2giG9G32kqhuwvEt3sKp1nfSSE1by
r6rtf2ZqcBkOzVnU9J+NoWxWcVoWTuf7Oeumk3al9NUVav+fRyn4NXZGfj76XbAyBhTGhg7lutBI
5aWS9vwA3zbOLHtsnK71vGUVNoulm3uroLTXetDItrNIpGyxjFKoXAmlZ5ssJBRiun6VD8GvJPXs
M8NoU3kNXye9KnUrXL5ewekKimW6f76C13c/ynR4fP/EW5v7J/JPIVnH/Ohe1OG+fcYwChQQeIz7
xTrb/EHkn4R0uqj3V/Mhf4DCIFb9os8k5govQmIqhKC9+8fkkx9DJxlEGh2Nw14tHfxxkOmC3eRA
Mv3b2jy3YznMbt3AgN23qKLkO3QbY5VbfqfdWGPqJrKTxUSNN1ohR+nIUvY8+dAnRWP91vWy/7zo
dMl/E6Inum7lJme5gO131eX/Xwzu//zs/1/vLlv9qH+sp4rkXXNXDu/vqiauq60nFF+9zYK0/pj9
7/7R899oUwt9HPK7//l/fvxKgnQVQK8OftZ7tkhqeGi+0y81/cbPfY/4Rx3UzS++OZwuJgyUQQys
podvGGept/myxDZPlUEmlTi7BMQz59s7h/SnY3j+L5zP8/l/8+e/gBrvoFpkpntwkf+/nATfZ+co
BPMNVRRa1/d/6t5R6P+gTiDWSgoeL8+cJJ7cUbDM9+ijQHuYwSL2Bb5886fuHQWZhchuxX6v6TlZ
qzj+KPDUFixbZCvmCyJsZveC6Oz4FpIsQr9RPHOX/PSsQj8chr/8guArsAiBBpv/VHK9vaNgXSaL
jSCVgr8WD0dFbD29o5D/N15z31fY/6AtghgyQ67pOXSboqtAjQZR8f7rp3gU6AX9BV+B2hUbnxnT
TQ/fcc8qdAidYK/o5d5//RSPgvh39FGACYEliNICS07EQ4TYOwqNhqTBLHN7QU7VV8jHWwXIGYAI
007avSOw/wF/RbcUaN/0nOgRoNf/F6xhIdo7NO2etgaQ30KHXazKmZ45gzk5d8m1PfooyCJRhYLn
OJ+E8Dp7VkGnnj1looKa/wETnNP0EXNIeygRXh5E8RF0cxH32JzFoY9globIAkT2TeSYM5iTswoE
jI+2ClNcAJabcE2m5+AoRGnNIJ58Y0bMbcL26R2FPDuxY6xCXBAWGlHyz77gMMsEHAE0gfLjZG/G
/IsdcwaEDDGnRfhhPgNOdc9JGOwcg3hAWXJvLifpJB5tAn+5k8AchAyB2Gw2PYfppfkPorCAoUi1
tzfnJI9C8NL4xY60CoGlnaLQnjloJFsLwXXa5J2n6ijFTp8jz0AkTYKARSX6lDkIRynQ5tjM7JRP
0EUeHy3oSYgigsAzH8KhixTug22E8NXm50TTKTq+f8EegDkiAgaZdHoO0ymd6TQ6iyqT4/mZfuIJ
WsXxmSXoVRPdZA3BqOk5DBp4SuZbgsU4P6dqFcrxPQmTmQINWrF2eHoOL4ho6nESCP7OR3GipRcg
raMvCLLGIMoEzHTzsR+kElwQ1urJ+rYeme3w9C6I2E10ZOygysQVgHHZHMWhryCMAo/CZDb1xqkm
mGJP2JFHwQWhgw8Q7PAMIIDBWwRFdtrdOlPsCTj6DEA3A6D7c4sKwgm0IsgA0zO7pdO7GYKpfuRR
0MNliEGX6umai//2H/pUQq56/genehTa37AKNmEIxexNwnBQiaNEANkS4CVNmuk52Sj6N/wlaDu2
o6KlPz8HoQMnAkuBleybIcepWoXQpjn6grAlEbj0tkHJn7pXgekC+QCMAejrafuK4zNuQFFgjBEG
fLoCA9Mn1KCn/YXTUZxqFFWPd5sCowhNhy2e86f+OOMmfsDbp88/Pad6FAIqc+QFEYiBBfEScN2T
vsIGMSBEp4SALT/q9KKo+jcKMDatCznCB4DInpNgfi4L8sW2tX+yoeP4o0AlVAjAC5jV9BzeDObj
6PHhLiFHiudUrULwd468GUgXkWOK2DH/qYe1KFMOROwR0d9cnFN1EmJ78ZFHgbIiWjkgdAnIezeD
ehy9FKaDm0M41Qam9lfOAAoOAjGbP/Uwv6QIBaRI/3K2ls38+fT85f8KbydsfxdwR3ZJHxOVkX1z
wFEifL0gy57vxKmaw+JvpBCoLcK5EUKJ4nmcWIpBEDSHzTj4ZI/ib/QkoB7hJjftS4GZ2nUSoghl
HjyJCW5TjJPMJBbzZ3TMpEesFxBKJn/AS4ijgP/HDrNtM/dEk6rFHNePOQroZQiDs0dwEx4P/KU4
CpiNdKw2l/H0PKVYYn1k4ES0RCCIKCVmL3GQTs1XA1YnoN1TtYTjC0+SBCpsIUI0m8KBJdCZof4Q
284e0Hen6R+OtwehuMTIe9u5PETXCXuAIIwSkj675dO7FOrfyKSYW8D22vrAA3sQo2BuBCh1GIab
0HqS9iC2KxzpH7AHphpofzwNH7Ipt5AQpNu/ySJOtdxS/0oWwd2AabTpuRwMODZWgXA2tL6Ttoq/
ETrhakNq1DZW8TjNllUZUjecxOk5Was4vginH8HHDeeSb/UoqQQtIlRcTzRyavi1I90DM2DcIHqP
f6452XWgi07+9JxqEqH+jcxaxlVCKf9zEmED1UaZ6cSP4nirECswhISItmk1PC49VZaOMfLbeNJT
LT3FqpYjLwjQGKEfyZaC2RMeHgUXSOxGMAWvVTynehSbdO+Yektk0YgUGZtu5WEVTiphAM2lcbMB
jJyqr9jAg485CmB0iC6BhPjDeAc6D3BMRYboMj3zlTy9XFs7Pn4KbizhAdTx/Z96GEbB4bEaZiP3
eYKH8DcKULHsAsrSH2CXIsxOgeOBNXuSBYdYEn6kwwSVjUGwdXVTax/UXrZJU0bAU8EbTs9sgadn
FfrxHVxQEAi34weeRpVNtbg4JdbAn2iGKTZLHmkPjHdBgQAzfCgldv0D3HlEdlAX27Kk5xbICdrD
8V4Ce0D7jLgxe8pHBC8Al0IN1jjZgkM/PrVE9xYoGR2JzRkcVp7GPxrWQljdRNaTvRl/o1UH+xtH
KRbd7F6JialgC9GhzYz59C6DcXyPTmSTOEY4rhtL2D8Eskk2Xoj/fXCeJxkyjeNDJhQ/JJsRR3ho
T+/ag8BN0bKlOD3xO4EKz7HRgmxSyK0JOevpOcwebNS6dMGS31jFqboH4/geHRdE6GSy4/vgZvAF
rIXdHieOkDGOz6CIFmDDaFI+UPgObgazDo7o1Gfgorl4fB7FIhexI/dpfykE5Zl6UIXMXz/VpqXx
N1JKNJ3wE9vQwZ+6ZxUMhulXLihITzStNo7PJUmbLdTRxPrF6TnsS4Ets6cx3wP77TTD5/EpJcRP
2GtiN+l8FLjePXMQlC7UBAxrEzNOteIU0pNHOwmBmyQ0UFuK5/AoyK6FbD87EU/0ZpjHJ5aiY2sw
vtoJj3vmIJYhiBUGW0GFU00hxP61o82BgafGcOvpHFsUGqJFychzziznn3h65Yb5NxJLKkqYSuYf
2hCg1OnjM/M81YvxVxJKkTygoTE7h8OQwcXBUVJvbcqMk/UR/5e563tqGwfC/1HnoGESXjpz5Vo4
jnIM3EyfFUfEmigWJ9tk8t/ft7ZFjLP0YHYflDca+lmstT+02v1WI65E+wWudVKr1lQUVI+PjDZ6
w3tRZWsjNOLKEzRf4EAxvPVjl4GCCSJg6h11hsZBI6AE1xC4AmhOHX2mASXuQ1FPNMMoun479E/M
UBQacSUGGGOe7VtUpwimfjtHCi81QeYaYs/lcSV6EkA9jFc+nLPhGiaBxAIzD9Czk3mITXTjwkAC
okAeAvmnXj+mVYW41AEN6uwEszz7T++s8lOQhTy8RIYKheh47ymD/XpX0KXOOdpiMboyWyHIA0u8
b5y3UBk1GMSp/8R4DzAzzZHfzdt/LuSBJe4zKUcHdhVmI6DieAZqtkxjyoVGTIl07DmGF/Tv+ejA
efYJR4uOlC1vz7mQx5TwjGdz9GUkGzhJXZNhmOGw9ZKn6LUwQxupEVMiVEL/1ptNCai/pnGZuBvv
tkW2otAILefodqUx3INrfG0lcP2N2QPgnhkOGtnSQdOUR3EQgZeNKVIol+s+EwUhUXTF12DP7j65
HrpojpVQFLjxw9Q1lD3wB46hFP30M8Yi5eo75EEliuho6txpuuqfBBEkBJr4icKpXCOpo9npHyex
RE0IkSrhZNkrxfToifJ0GkiCCtP++1yV4miY98dFAQeK1BMO4UNQibc+Pm/12UrMnJ1nKwN5NEmU
AJShT40Z0+1Ad7/IRKByoreRuWYihgkPkhpbiOIEQ6PQ29h/psdv6lwCf10aHpBtOzwdDITuAsfv
cxRVnpxMtkPvJ1BOCWbHTP2EwsgZ7HmoBFL304ABRy/wtGH4+mAw+hAlv4ia5rmJdwB5QhCtHTou
prYRVgMF6elWK9ft0L8jiV1A7ISU2xkqznu7MAkbUC0FgghcACbalGyDB40wcgEuAGIE4YMHorgF
3xZq7/tP/8QMFUQeTKIPHhNUwO88dROzT0jsY6ucDeQRH7jVeoegXoadXZTOr7oxZ87W3DS0t34h
EX8ffz8e39VNMXv1qzT3rH96P+WLfv7yagzaacelNfo2cWt1jxr+//A3Hj/91cPSH5b+8crZaGJR
7rsv9sNKb80W09J+995W/Oyxw1omE9vGgdMvsauVxRBoDh42Vg7fFKXj4WG3xPBfTVzamID+XA2T
dLurNQ1wbgQ9/EV6IDMp771y/xrauGTEjjtDDfQYdsevFMqsgd02npH5nBItYplflKa2Ceflfc4p
C6qB3Tam/bc1CWz0AER7Cg+wMWwst37YSA34va0qDl5DVS+8iZu0zJFkNPQU2HsGGt5TLhUf2lXC
GS1bQ0kvwuOjZRZOVOHyhYetqYqSeZ1Eyq4Av/Ps2lXUNJrdY4iM3OmOTrz2P2xhmvbYrs+JckeO
7oqNqzinBJJ6DfxQuafSMPaXuPjkyw/t2ps6IR22PJ1lxejfVjsTVxy6hrJ+84yFwUx5hXV775hV
E5GiXCbe17sQmzJhHWROzHxi/O8OVp0xM6caqvqdVVMiC5OvO5pq4x2z0Sl5Ioa/xBhsTioaOnoZ
nhnDS2xy8mVHU5ptAhptFQ31vITIGwZbQzmBzYlbQzsvo7WsNyJqKgWJW1vtQmDcEfE9ifGvzNZ5
7iiAXIAKfHziAmqib1ZYe3zmbAs1SCuA1xvrfUI67PXPGjp6FVZrixiJgdfQ02tTbNgggJqFxaK5
tggd2YN1Ny1LAX/HS15DXa9DycdHxMkrXvpfsOsVY2noZlYO7qo1u2cojaWAHnYm4Ry2O43CEGPf
mKVtGsYrEbuKAjp3cCS2Ejm0Nc9kf9kAiabCy5/gqiJ4xhDMNFT1BuFXWuTonWq41Juw5uwXsZTK
hbLn0kc0b10M/cNEx4JraCjA69JwXoMYleRrL+7KNwwvVT3I8a1ZMUpK5CZybIdII+EctiKN41LA
RiqWdRlESSKHD1WzDlvLRexnGlr6I8TInfCIQUNh9ZGN74gtXQx+iyCmZLwGUT4ogIe6DAnosGeI
REEBvK4TzAhaQ01v4S44E0Nt/uJ1/12bNaOj1D6vgL0MkfOl1JEuR28aw0UY1OMtBr8zu4rLTlPz
tBwc13XePXH7RUND70InmSZsHfdmNfT0LpqmSZI4bHdqoBVL597skChhhEM9qXJ0WzEmYK6hp/f2
qV16V6RVjuSioan3rmBeJ9WjyYXi2IzDXENN70PYcC9TQ0vv27pMf/5I2ho6CuiaDQGoEEgs8AeD
Lc69TQ3lfChgANIiD2Kh9iP5wu1qvcOlQIIawWto54OllDoDrqGfD+UbRp1aUeSSQSjtVtwRhto7
VODZwzqxKcjRt45L2RM5mBy7MY/8BRiV9WvAV2x4RJXyCugWB3bGfi1UNLXdVlw6k0q7xUv/p8St
KbNyKpaWg0e7ZvzouYae/jRL01Y1F35RZa947T9xojacL6ViWQX0ukRijd2SVI8qf4BDnVBjEtLB
AlOlpwK6ZzO91JYuB8fFA4+uoas/96ZawfUxfvUddUhcLdrLQMjjCrV7W7e++d9fQJEcARceidwv
/wEAAP//</cx:binary>
              </cx:geoCache>
            </cx:geography>
          </cx:layoutPr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8BC33A3-DE74-41B2-AF81-EE540A61DF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0" y="1905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0</xdr:colOff>
      <xdr:row>17</xdr:row>
      <xdr:rowOff>19050</xdr:rowOff>
    </xdr:from>
    <xdr:to>
      <xdr:col>8</xdr:col>
      <xdr:colOff>304800</xdr:colOff>
      <xdr:row>31</xdr:row>
      <xdr:rowOff>95250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290A8BA-A2FC-48B4-BF89-0CC3A95BDC5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0" y="32575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476249</xdr:colOff>
      <xdr:row>1</xdr:row>
      <xdr:rowOff>0</xdr:rowOff>
    </xdr:from>
    <xdr:to>
      <xdr:col>23</xdr:col>
      <xdr:colOff>257174</xdr:colOff>
      <xdr:row>29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0CE252-D183-4390-93D9-3DB506686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485775</xdr:colOff>
      <xdr:row>50</xdr:row>
      <xdr:rowOff>28575</xdr:rowOff>
    </xdr:from>
    <xdr:to>
      <xdr:col>11</xdr:col>
      <xdr:colOff>447675</xdr:colOff>
      <xdr:row>76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D4CAA5-3780-45FD-ABE8-32FDB5BB1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609599</xdr:colOff>
      <xdr:row>34</xdr:row>
      <xdr:rowOff>0</xdr:rowOff>
    </xdr:from>
    <xdr:to>
      <xdr:col>23</xdr:col>
      <xdr:colOff>333374</xdr:colOff>
      <xdr:row>58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02246B3-6899-4E6B-AC03-C0B30480E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47625</xdr:colOff>
      <xdr:row>59</xdr:row>
      <xdr:rowOff>66675</xdr:rowOff>
    </xdr:from>
    <xdr:to>
      <xdr:col>23</xdr:col>
      <xdr:colOff>381000</xdr:colOff>
      <xdr:row>83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032152-5B06-4F5F-9374-3C074FA2A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86</xdr:row>
      <xdr:rowOff>0</xdr:rowOff>
    </xdr:from>
    <xdr:to>
      <xdr:col>23</xdr:col>
      <xdr:colOff>333375</xdr:colOff>
      <xdr:row>110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4E8BF85-E195-4D35-8768-83675694A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johnson\Downloads\IPSScreenResultsReport%20from%2007-01-2021%20to%2005-3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ansashealthsolutions-my.sharepoint.com/personal/kcjohnson_healthsrc_org/Documents/Documents/SIA/Screen%20Results%20first%203%20quarters.xlsx" TargetMode="External"/><Relationship Id="rId1" Type="http://schemas.openxmlformats.org/officeDocument/2006/relationships/externalLinkPath" Target="Screen%20Results%20first%203%20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umer Age Breakd Down"/>
      <sheetName val="Pivot Table"/>
      <sheetName val="Sheet1"/>
      <sheetName val="Raw Data"/>
      <sheetName val="Consumers with Multiple Screens"/>
      <sheetName val="MS PIvot Table"/>
      <sheetName val="Consumers w more than 1 service"/>
      <sheetName val="Sheet13"/>
      <sheetName val="Sheet2"/>
    </sheetNames>
    <sheetDataSet>
      <sheetData sheetId="0"/>
      <sheetData sheetId="1"/>
      <sheetData sheetId="2">
        <row r="1">
          <cell r="A1" t="str">
            <v>County</v>
          </cell>
          <cell r="B1" t="str">
            <v>State</v>
          </cell>
          <cell r="C1" t="str">
            <v>total</v>
          </cell>
          <cell r="E1" t="str">
            <v>County</v>
          </cell>
          <cell r="F1" t="str">
            <v>State</v>
          </cell>
          <cell r="G1" t="str">
            <v>total</v>
          </cell>
          <cell r="J1" t="str">
            <v>County</v>
          </cell>
          <cell r="K1" t="str">
            <v>State</v>
          </cell>
          <cell r="L1" t="str">
            <v>total</v>
          </cell>
        </row>
        <row r="2">
          <cell r="A2" t="str">
            <v>ALLEN</v>
          </cell>
          <cell r="B2" t="str">
            <v>Kansas</v>
          </cell>
          <cell r="C2">
            <v>61</v>
          </cell>
          <cell r="E2" t="str">
            <v>ALLEN</v>
          </cell>
          <cell r="F2" t="str">
            <v>Kansas</v>
          </cell>
          <cell r="G2">
            <v>156</v>
          </cell>
          <cell r="J2" t="str">
            <v>ALLEN</v>
          </cell>
          <cell r="K2" t="str">
            <v>Kansas</v>
          </cell>
          <cell r="L2">
            <v>33</v>
          </cell>
        </row>
        <row r="3">
          <cell r="A3" t="str">
            <v>ANDERSON</v>
          </cell>
          <cell r="B3" t="str">
            <v>Kansas</v>
          </cell>
          <cell r="C3">
            <v>21</v>
          </cell>
          <cell r="E3" t="str">
            <v>ANDERSON</v>
          </cell>
          <cell r="F3" t="str">
            <v>Kansas</v>
          </cell>
          <cell r="G3">
            <v>52</v>
          </cell>
          <cell r="J3" t="str">
            <v>ANDERSON</v>
          </cell>
          <cell r="K3" t="str">
            <v>Kansas</v>
          </cell>
          <cell r="L3">
            <v>13</v>
          </cell>
        </row>
        <row r="4">
          <cell r="A4" t="str">
            <v>ATCHISON</v>
          </cell>
          <cell r="B4" t="str">
            <v>Kansas</v>
          </cell>
          <cell r="C4">
            <v>15</v>
          </cell>
          <cell r="E4" t="str">
            <v>ATCHISON</v>
          </cell>
          <cell r="F4" t="str">
            <v>Kansas</v>
          </cell>
          <cell r="G4">
            <v>79</v>
          </cell>
          <cell r="J4" t="str">
            <v>ATCHISON</v>
          </cell>
          <cell r="K4" t="str">
            <v>Kansas</v>
          </cell>
          <cell r="L4">
            <v>13</v>
          </cell>
        </row>
        <row r="5">
          <cell r="A5" t="str">
            <v>BARBER</v>
          </cell>
          <cell r="B5" t="str">
            <v>Kansas</v>
          </cell>
          <cell r="C5">
            <v>6</v>
          </cell>
          <cell r="E5" t="str">
            <v>BARBER</v>
          </cell>
          <cell r="F5" t="str">
            <v>Kansas</v>
          </cell>
          <cell r="G5">
            <v>13</v>
          </cell>
          <cell r="J5" t="str">
            <v>BARBER</v>
          </cell>
          <cell r="K5" t="str">
            <v>Kansas</v>
          </cell>
          <cell r="L5">
            <v>4</v>
          </cell>
        </row>
        <row r="6">
          <cell r="A6" t="str">
            <v>BARTON</v>
          </cell>
          <cell r="B6" t="str">
            <v>Kansas</v>
          </cell>
          <cell r="C6">
            <v>67</v>
          </cell>
          <cell r="E6" t="str">
            <v>BARTON</v>
          </cell>
          <cell r="F6" t="str">
            <v>Kansas</v>
          </cell>
          <cell r="G6">
            <v>175</v>
          </cell>
          <cell r="J6" t="str">
            <v>BARTON</v>
          </cell>
          <cell r="K6" t="str">
            <v>Kansas</v>
          </cell>
          <cell r="L6">
            <v>36</v>
          </cell>
        </row>
        <row r="7">
          <cell r="A7" t="str">
            <v>BOURBON</v>
          </cell>
          <cell r="B7" t="str">
            <v>Kansas</v>
          </cell>
          <cell r="C7">
            <v>34</v>
          </cell>
          <cell r="E7" t="str">
            <v>BOURBON</v>
          </cell>
          <cell r="F7" t="str">
            <v>Kansas</v>
          </cell>
          <cell r="G7">
            <v>85</v>
          </cell>
          <cell r="J7" t="str">
            <v>BOURBON</v>
          </cell>
          <cell r="K7" t="str">
            <v>Kansas</v>
          </cell>
          <cell r="L7">
            <v>24</v>
          </cell>
        </row>
        <row r="8">
          <cell r="A8" t="str">
            <v>BROWN</v>
          </cell>
          <cell r="B8" t="str">
            <v>Kansas</v>
          </cell>
          <cell r="C8">
            <v>27</v>
          </cell>
          <cell r="E8" t="str">
            <v>BROWN</v>
          </cell>
          <cell r="F8" t="str">
            <v>Kansas</v>
          </cell>
          <cell r="G8">
            <v>90</v>
          </cell>
          <cell r="J8" t="str">
            <v>BROWN</v>
          </cell>
          <cell r="K8" t="str">
            <v>Kansas</v>
          </cell>
          <cell r="L8">
            <v>17</v>
          </cell>
        </row>
        <row r="9">
          <cell r="A9" t="str">
            <v>BUTLER</v>
          </cell>
          <cell r="B9" t="str">
            <v>Kansas</v>
          </cell>
          <cell r="C9">
            <v>33</v>
          </cell>
          <cell r="E9" t="str">
            <v>BUTLER</v>
          </cell>
          <cell r="F9" t="str">
            <v>Kansas</v>
          </cell>
          <cell r="G9">
            <v>54</v>
          </cell>
          <cell r="J9" t="str">
            <v>BUTLER</v>
          </cell>
          <cell r="K9" t="str">
            <v>Kansas</v>
          </cell>
          <cell r="L9">
            <v>14</v>
          </cell>
        </row>
        <row r="10">
          <cell r="A10" t="str">
            <v>CHASE</v>
          </cell>
          <cell r="B10" t="str">
            <v>Kansas</v>
          </cell>
          <cell r="C10">
            <v>2</v>
          </cell>
          <cell r="E10" t="str">
            <v>CHASE</v>
          </cell>
          <cell r="F10" t="str">
            <v>Kansas</v>
          </cell>
          <cell r="G10">
            <v>5</v>
          </cell>
          <cell r="J10" t="str">
            <v>CHASE</v>
          </cell>
          <cell r="K10" t="str">
            <v>Kansas</v>
          </cell>
          <cell r="L10">
            <v>1</v>
          </cell>
        </row>
        <row r="11">
          <cell r="A11" t="str">
            <v>CHAUTAUQUA</v>
          </cell>
          <cell r="B11" t="str">
            <v>Kansas</v>
          </cell>
          <cell r="C11">
            <v>9</v>
          </cell>
          <cell r="E11" t="str">
            <v>CHAUTAUQUA</v>
          </cell>
          <cell r="F11" t="str">
            <v>Kansas</v>
          </cell>
          <cell r="G11">
            <v>15</v>
          </cell>
          <cell r="J11" t="str">
            <v>CHAUTAUQUA</v>
          </cell>
          <cell r="K11" t="str">
            <v>Kansas</v>
          </cell>
          <cell r="L11">
            <v>7</v>
          </cell>
        </row>
        <row r="12">
          <cell r="A12" t="str">
            <v>CHEROKEE</v>
          </cell>
          <cell r="B12" t="str">
            <v>Kansas</v>
          </cell>
          <cell r="C12">
            <v>15</v>
          </cell>
          <cell r="E12" t="str">
            <v>CHEROKEE</v>
          </cell>
          <cell r="F12" t="str">
            <v>Kansas</v>
          </cell>
          <cell r="G12">
            <v>24</v>
          </cell>
          <cell r="J12" t="str">
            <v>CHEROKEE</v>
          </cell>
          <cell r="K12" t="str">
            <v>Kansas</v>
          </cell>
          <cell r="L12">
            <v>11</v>
          </cell>
        </row>
        <row r="13">
          <cell r="A13" t="str">
            <v>CHEYENNE</v>
          </cell>
          <cell r="B13" t="str">
            <v>Kansas</v>
          </cell>
          <cell r="C13">
            <v>3</v>
          </cell>
          <cell r="E13" t="str">
            <v>CHEYENNE</v>
          </cell>
          <cell r="F13" t="str">
            <v>Kansas</v>
          </cell>
          <cell r="G13">
            <v>10</v>
          </cell>
          <cell r="J13" t="str">
            <v>CLARK</v>
          </cell>
          <cell r="K13" t="str">
            <v>Kansas</v>
          </cell>
          <cell r="L13">
            <v>1</v>
          </cell>
        </row>
        <row r="14">
          <cell r="A14" t="str">
            <v>CLARK</v>
          </cell>
          <cell r="B14" t="str">
            <v>Kansas</v>
          </cell>
          <cell r="C14">
            <v>1</v>
          </cell>
          <cell r="E14" t="str">
            <v>CLARK</v>
          </cell>
          <cell r="F14" t="str">
            <v>Kansas</v>
          </cell>
          <cell r="G14">
            <v>3</v>
          </cell>
          <cell r="J14" t="str">
            <v>CLOUD</v>
          </cell>
          <cell r="K14" t="str">
            <v>Kansas</v>
          </cell>
          <cell r="L14">
            <v>2</v>
          </cell>
        </row>
        <row r="15">
          <cell r="A15" t="str">
            <v>CLAY</v>
          </cell>
          <cell r="B15" t="str">
            <v>Kansas</v>
          </cell>
          <cell r="C15">
            <v>3</v>
          </cell>
          <cell r="E15" t="str">
            <v>CLAY</v>
          </cell>
          <cell r="F15" t="str">
            <v>Kansas</v>
          </cell>
          <cell r="G15">
            <v>3</v>
          </cell>
          <cell r="J15" t="str">
            <v>COFFEY</v>
          </cell>
          <cell r="K15" t="str">
            <v>Kansas</v>
          </cell>
          <cell r="L15">
            <v>13</v>
          </cell>
        </row>
        <row r="16">
          <cell r="A16" t="str">
            <v>CLOUD</v>
          </cell>
          <cell r="B16" t="str">
            <v>Kansas</v>
          </cell>
          <cell r="C16">
            <v>7</v>
          </cell>
          <cell r="E16" t="str">
            <v>CLOUD</v>
          </cell>
          <cell r="F16" t="str">
            <v>Kansas</v>
          </cell>
          <cell r="G16">
            <v>8</v>
          </cell>
          <cell r="J16" t="str">
            <v>COMANCHE</v>
          </cell>
          <cell r="K16" t="str">
            <v>Kansas</v>
          </cell>
          <cell r="L16">
            <v>2</v>
          </cell>
        </row>
        <row r="17">
          <cell r="A17" t="str">
            <v>COFFEY</v>
          </cell>
          <cell r="B17" t="str">
            <v>Kansas</v>
          </cell>
          <cell r="C17">
            <v>24</v>
          </cell>
          <cell r="E17" t="str">
            <v>COFFEY</v>
          </cell>
          <cell r="F17" t="str">
            <v>Kansas</v>
          </cell>
          <cell r="G17">
            <v>55</v>
          </cell>
          <cell r="J17" t="str">
            <v>COWLEY</v>
          </cell>
          <cell r="K17" t="str">
            <v>Kansas</v>
          </cell>
          <cell r="L17">
            <v>35</v>
          </cell>
        </row>
        <row r="18">
          <cell r="A18" t="str">
            <v>COMANCHE</v>
          </cell>
          <cell r="B18" t="str">
            <v>Kansas</v>
          </cell>
          <cell r="C18">
            <v>3</v>
          </cell>
          <cell r="E18" t="str">
            <v>COMANCHE</v>
          </cell>
          <cell r="F18" t="str">
            <v>Kansas</v>
          </cell>
          <cell r="G18">
            <v>4</v>
          </cell>
          <cell r="J18" t="str">
            <v>CRAWFORD</v>
          </cell>
          <cell r="K18" t="str">
            <v>Kansas</v>
          </cell>
          <cell r="L18">
            <v>26</v>
          </cell>
        </row>
        <row r="19">
          <cell r="A19" t="str">
            <v>COWLEY</v>
          </cell>
          <cell r="B19" t="str">
            <v>Kansas</v>
          </cell>
          <cell r="C19">
            <v>103</v>
          </cell>
          <cell r="E19" t="str">
            <v>COWLEY</v>
          </cell>
          <cell r="F19" t="str">
            <v>Kansas</v>
          </cell>
          <cell r="G19">
            <v>207</v>
          </cell>
          <cell r="J19" t="str">
            <v>DECATUR</v>
          </cell>
          <cell r="K19" t="str">
            <v>Kansas</v>
          </cell>
          <cell r="L19">
            <v>5</v>
          </cell>
        </row>
        <row r="20">
          <cell r="A20" t="str">
            <v>CRAWFORD</v>
          </cell>
          <cell r="B20" t="str">
            <v>Kansas</v>
          </cell>
          <cell r="C20">
            <v>43</v>
          </cell>
          <cell r="E20" t="str">
            <v>CRAWFORD</v>
          </cell>
          <cell r="F20" t="str">
            <v>Kansas</v>
          </cell>
          <cell r="G20">
            <v>113</v>
          </cell>
          <cell r="J20" t="str">
            <v>DICKINSON</v>
          </cell>
          <cell r="K20" t="str">
            <v>Kansas</v>
          </cell>
          <cell r="L20">
            <v>15</v>
          </cell>
        </row>
        <row r="21">
          <cell r="A21" t="str">
            <v>DECATUR</v>
          </cell>
          <cell r="B21" t="str">
            <v>Kansas</v>
          </cell>
          <cell r="C21">
            <v>7</v>
          </cell>
          <cell r="E21" t="str">
            <v>DECATUR</v>
          </cell>
          <cell r="F21" t="str">
            <v>Kansas</v>
          </cell>
          <cell r="G21">
            <v>20</v>
          </cell>
          <cell r="J21" t="str">
            <v>DONIPHAN</v>
          </cell>
          <cell r="K21" t="str">
            <v>Kansas</v>
          </cell>
          <cell r="L21">
            <v>2</v>
          </cell>
        </row>
        <row r="22">
          <cell r="A22" t="str">
            <v>DICKINSON</v>
          </cell>
          <cell r="B22" t="str">
            <v>Kansas</v>
          </cell>
          <cell r="C22">
            <v>30</v>
          </cell>
          <cell r="E22" t="str">
            <v>DICKINSON</v>
          </cell>
          <cell r="F22" t="str">
            <v>Kansas</v>
          </cell>
          <cell r="G22">
            <v>91</v>
          </cell>
          <cell r="J22" t="str">
            <v>DOUGLAS</v>
          </cell>
          <cell r="K22" t="str">
            <v>Kansas</v>
          </cell>
          <cell r="L22">
            <v>53</v>
          </cell>
        </row>
        <row r="23">
          <cell r="A23" t="str">
            <v>DONIPHAN</v>
          </cell>
          <cell r="B23" t="str">
            <v>Kansas</v>
          </cell>
          <cell r="C23">
            <v>7</v>
          </cell>
          <cell r="E23" t="str">
            <v>DONIPHAN</v>
          </cell>
          <cell r="F23" t="str">
            <v>Kansas</v>
          </cell>
          <cell r="G23">
            <v>12</v>
          </cell>
          <cell r="J23" t="str">
            <v>EDWARDS</v>
          </cell>
          <cell r="K23" t="str">
            <v>Kansas</v>
          </cell>
          <cell r="L23">
            <v>4</v>
          </cell>
        </row>
        <row r="24">
          <cell r="A24" t="str">
            <v>DOUGLAS</v>
          </cell>
          <cell r="B24" t="str">
            <v>Kansas</v>
          </cell>
          <cell r="C24">
            <v>88</v>
          </cell>
          <cell r="E24" t="str">
            <v>DOUGLAS</v>
          </cell>
          <cell r="F24" t="str">
            <v>Kansas</v>
          </cell>
          <cell r="G24">
            <v>169</v>
          </cell>
          <cell r="J24" t="str">
            <v>ELK</v>
          </cell>
          <cell r="K24" t="str">
            <v>Kansas</v>
          </cell>
          <cell r="L24">
            <v>3</v>
          </cell>
        </row>
        <row r="25">
          <cell r="A25" t="str">
            <v>EDWARDS</v>
          </cell>
          <cell r="B25" t="str">
            <v>Kansas</v>
          </cell>
          <cell r="C25">
            <v>8</v>
          </cell>
          <cell r="E25" t="str">
            <v>EDWARDS</v>
          </cell>
          <cell r="F25" t="str">
            <v>Kansas</v>
          </cell>
          <cell r="G25">
            <v>13</v>
          </cell>
          <cell r="J25" t="str">
            <v>ELLIS</v>
          </cell>
          <cell r="K25" t="str">
            <v>Kansas</v>
          </cell>
          <cell r="L25">
            <v>90</v>
          </cell>
        </row>
        <row r="26">
          <cell r="A26" t="str">
            <v>ELK</v>
          </cell>
          <cell r="B26" t="str">
            <v>Kansas</v>
          </cell>
          <cell r="C26">
            <v>6</v>
          </cell>
          <cell r="E26" t="str">
            <v>ELK</v>
          </cell>
          <cell r="F26" t="str">
            <v>Kansas</v>
          </cell>
          <cell r="G26">
            <v>10</v>
          </cell>
          <cell r="J26" t="str">
            <v>ELLSWORTH</v>
          </cell>
          <cell r="K26" t="str">
            <v>Kansas</v>
          </cell>
          <cell r="L26">
            <v>6</v>
          </cell>
        </row>
        <row r="27">
          <cell r="A27" t="str">
            <v>ELLIS</v>
          </cell>
          <cell r="B27" t="str">
            <v>Kansas</v>
          </cell>
          <cell r="C27">
            <v>140</v>
          </cell>
          <cell r="E27" t="str">
            <v>ELLIS</v>
          </cell>
          <cell r="F27" t="str">
            <v>Kansas</v>
          </cell>
          <cell r="G27">
            <v>357</v>
          </cell>
          <cell r="J27" t="str">
            <v>FINNEY</v>
          </cell>
          <cell r="K27" t="str">
            <v>Kansas</v>
          </cell>
          <cell r="L27">
            <v>21</v>
          </cell>
        </row>
        <row r="28">
          <cell r="A28" t="str">
            <v>ELLSWORTH</v>
          </cell>
          <cell r="B28" t="str">
            <v>Kansas</v>
          </cell>
          <cell r="C28">
            <v>9</v>
          </cell>
          <cell r="E28" t="str">
            <v>ELLSWORTH</v>
          </cell>
          <cell r="F28" t="str">
            <v>Kansas</v>
          </cell>
          <cell r="G28">
            <v>22</v>
          </cell>
          <cell r="J28" t="str">
            <v>FORD</v>
          </cell>
          <cell r="K28" t="str">
            <v>Kansas</v>
          </cell>
          <cell r="L28">
            <v>29</v>
          </cell>
        </row>
        <row r="29">
          <cell r="A29" t="str">
            <v>FINNEY</v>
          </cell>
          <cell r="B29" t="str">
            <v>Kansas</v>
          </cell>
          <cell r="C29">
            <v>31</v>
          </cell>
          <cell r="E29" t="str">
            <v>FINNEY</v>
          </cell>
          <cell r="F29" t="str">
            <v>Kansas</v>
          </cell>
          <cell r="G29">
            <v>32</v>
          </cell>
          <cell r="J29" t="str">
            <v>FRANKLIN</v>
          </cell>
          <cell r="K29" t="str">
            <v>Kansas</v>
          </cell>
          <cell r="L29">
            <v>35</v>
          </cell>
        </row>
        <row r="30">
          <cell r="A30" t="str">
            <v>FORD</v>
          </cell>
          <cell r="B30" t="str">
            <v>Kansas</v>
          </cell>
          <cell r="C30">
            <v>47</v>
          </cell>
          <cell r="E30" t="str">
            <v>FORD</v>
          </cell>
          <cell r="F30" t="str">
            <v>Kansas</v>
          </cell>
          <cell r="G30">
            <v>47</v>
          </cell>
          <cell r="J30" t="str">
            <v>GEARY</v>
          </cell>
          <cell r="K30" t="str">
            <v>Kansas</v>
          </cell>
          <cell r="L30">
            <v>16</v>
          </cell>
        </row>
        <row r="31">
          <cell r="A31" t="str">
            <v>FRANKLIN</v>
          </cell>
          <cell r="B31" t="str">
            <v>Kansas</v>
          </cell>
          <cell r="C31">
            <v>51</v>
          </cell>
          <cell r="E31" t="str">
            <v>FRANKLIN</v>
          </cell>
          <cell r="F31" t="str">
            <v>Kansas</v>
          </cell>
          <cell r="G31">
            <v>144</v>
          </cell>
          <cell r="J31" t="str">
            <v>GOVE</v>
          </cell>
          <cell r="K31" t="str">
            <v>Kansas</v>
          </cell>
          <cell r="L31">
            <v>2</v>
          </cell>
        </row>
        <row r="32">
          <cell r="A32" t="str">
            <v>GEARY</v>
          </cell>
          <cell r="B32" t="str">
            <v>Kansas</v>
          </cell>
          <cell r="C32">
            <v>34</v>
          </cell>
          <cell r="E32" t="str">
            <v>GEARY</v>
          </cell>
          <cell r="F32" t="str">
            <v>Kansas</v>
          </cell>
          <cell r="G32">
            <v>36</v>
          </cell>
          <cell r="J32" t="str">
            <v>GRAHAM</v>
          </cell>
          <cell r="K32" t="str">
            <v>Kansas</v>
          </cell>
          <cell r="L32">
            <v>1</v>
          </cell>
        </row>
        <row r="33">
          <cell r="A33" t="str">
            <v>GOVE</v>
          </cell>
          <cell r="B33" t="str">
            <v>Kansas</v>
          </cell>
          <cell r="C33">
            <v>4</v>
          </cell>
          <cell r="E33" t="str">
            <v>GOVE</v>
          </cell>
          <cell r="F33" t="str">
            <v>Kansas</v>
          </cell>
          <cell r="G33">
            <v>8</v>
          </cell>
          <cell r="J33" t="str">
            <v>GRANT</v>
          </cell>
          <cell r="K33" t="str">
            <v>Kansas</v>
          </cell>
          <cell r="L33">
            <v>1</v>
          </cell>
        </row>
        <row r="34">
          <cell r="A34" t="str">
            <v>GRAHAM</v>
          </cell>
          <cell r="B34" t="str">
            <v>Kansas</v>
          </cell>
          <cell r="C34">
            <v>2</v>
          </cell>
          <cell r="E34" t="str">
            <v>GRAHAM</v>
          </cell>
          <cell r="F34" t="str">
            <v>Kansas</v>
          </cell>
          <cell r="G34">
            <v>10</v>
          </cell>
          <cell r="J34" t="str">
            <v>GRAY</v>
          </cell>
          <cell r="K34" t="str">
            <v>Kansas</v>
          </cell>
          <cell r="L34">
            <v>2</v>
          </cell>
        </row>
        <row r="35">
          <cell r="A35" t="str">
            <v>GRANT</v>
          </cell>
          <cell r="B35" t="str">
            <v>Kansas</v>
          </cell>
          <cell r="C35">
            <v>6</v>
          </cell>
          <cell r="E35" t="str">
            <v>GRANT</v>
          </cell>
          <cell r="F35" t="str">
            <v>Kansas</v>
          </cell>
          <cell r="G35">
            <v>7</v>
          </cell>
          <cell r="J35" t="str">
            <v>GREELEY</v>
          </cell>
          <cell r="K35" t="str">
            <v>Kansas</v>
          </cell>
          <cell r="L35">
            <v>1</v>
          </cell>
        </row>
        <row r="36">
          <cell r="A36" t="str">
            <v>GRAY</v>
          </cell>
          <cell r="B36" t="str">
            <v>Kansas</v>
          </cell>
          <cell r="C36">
            <v>2</v>
          </cell>
          <cell r="E36" t="str">
            <v>GRAY</v>
          </cell>
          <cell r="F36" t="str">
            <v>Kansas</v>
          </cell>
          <cell r="G36">
            <v>3</v>
          </cell>
          <cell r="J36" t="str">
            <v>GREENWOOD</v>
          </cell>
          <cell r="K36" t="str">
            <v>Kansas</v>
          </cell>
          <cell r="L36">
            <v>12</v>
          </cell>
        </row>
        <row r="37">
          <cell r="A37" t="str">
            <v>GREELEY</v>
          </cell>
          <cell r="B37" t="str">
            <v>Kansas</v>
          </cell>
          <cell r="C37">
            <v>5</v>
          </cell>
          <cell r="E37" t="str">
            <v>GREELEY</v>
          </cell>
          <cell r="F37" t="str">
            <v>Kansas</v>
          </cell>
          <cell r="G37">
            <v>5</v>
          </cell>
          <cell r="J37" t="str">
            <v>HAMILTON</v>
          </cell>
          <cell r="K37" t="str">
            <v>Kansas</v>
          </cell>
          <cell r="L37">
            <v>1</v>
          </cell>
        </row>
        <row r="38">
          <cell r="A38" t="str">
            <v>GREENWOOD</v>
          </cell>
          <cell r="B38" t="str">
            <v>Kansas</v>
          </cell>
          <cell r="C38">
            <v>19</v>
          </cell>
          <cell r="E38" t="str">
            <v>GREENWOOD</v>
          </cell>
          <cell r="F38" t="str">
            <v>Kansas</v>
          </cell>
          <cell r="G38">
            <v>49</v>
          </cell>
          <cell r="J38" t="str">
            <v>HARPER</v>
          </cell>
          <cell r="K38" t="str">
            <v>Kansas</v>
          </cell>
          <cell r="L38">
            <v>1</v>
          </cell>
        </row>
        <row r="39">
          <cell r="A39" t="str">
            <v>HAMILTON</v>
          </cell>
          <cell r="B39" t="str">
            <v>Kansas</v>
          </cell>
          <cell r="C39">
            <v>1</v>
          </cell>
          <cell r="E39" t="str">
            <v>HAMILTON</v>
          </cell>
          <cell r="F39" t="str">
            <v>Kansas</v>
          </cell>
          <cell r="G39">
            <v>1</v>
          </cell>
          <cell r="J39" t="str">
            <v>HARVEY</v>
          </cell>
          <cell r="K39" t="str">
            <v>Kansas</v>
          </cell>
          <cell r="L39">
            <v>38</v>
          </cell>
        </row>
        <row r="40">
          <cell r="A40" t="str">
            <v>HARPER</v>
          </cell>
          <cell r="B40" t="str">
            <v>Kansas</v>
          </cell>
          <cell r="C40">
            <v>2</v>
          </cell>
          <cell r="E40" t="str">
            <v>HARPER</v>
          </cell>
          <cell r="F40" t="str">
            <v>Kansas</v>
          </cell>
          <cell r="G40">
            <v>9</v>
          </cell>
          <cell r="J40" t="str">
            <v>HODGEMAN</v>
          </cell>
          <cell r="K40" t="str">
            <v>Kansas</v>
          </cell>
          <cell r="L40">
            <v>1</v>
          </cell>
        </row>
        <row r="41">
          <cell r="A41" t="str">
            <v>HARVEY</v>
          </cell>
          <cell r="B41" t="str">
            <v>Kansas</v>
          </cell>
          <cell r="C41">
            <v>89</v>
          </cell>
          <cell r="E41" t="str">
            <v>HARVEY</v>
          </cell>
          <cell r="F41" t="str">
            <v>Kansas</v>
          </cell>
          <cell r="G41">
            <v>94</v>
          </cell>
          <cell r="J41" t="str">
            <v>JACKSON</v>
          </cell>
          <cell r="K41" t="str">
            <v>Kansas</v>
          </cell>
          <cell r="L41">
            <v>17</v>
          </cell>
        </row>
        <row r="42">
          <cell r="A42" t="str">
            <v>HASKELL</v>
          </cell>
          <cell r="B42" t="str">
            <v>Kansas</v>
          </cell>
          <cell r="C42">
            <v>5</v>
          </cell>
          <cell r="E42" t="str">
            <v>HASKELL</v>
          </cell>
          <cell r="F42" t="str">
            <v>Kansas</v>
          </cell>
          <cell r="G42">
            <v>13</v>
          </cell>
          <cell r="J42" t="str">
            <v>JEFFERSON</v>
          </cell>
          <cell r="K42" t="str">
            <v>Kansas</v>
          </cell>
          <cell r="L42">
            <v>3</v>
          </cell>
        </row>
        <row r="43">
          <cell r="A43" t="str">
            <v>HODGEMAN</v>
          </cell>
          <cell r="B43" t="str">
            <v>Kansas</v>
          </cell>
          <cell r="C43">
            <v>1</v>
          </cell>
          <cell r="E43" t="str">
            <v>HODGEMAN</v>
          </cell>
          <cell r="F43" t="str">
            <v>Kansas</v>
          </cell>
          <cell r="G43">
            <v>3</v>
          </cell>
          <cell r="J43" t="str">
            <v>JEWELL</v>
          </cell>
          <cell r="K43" t="str">
            <v>Kansas</v>
          </cell>
          <cell r="L43">
            <v>1</v>
          </cell>
        </row>
        <row r="44">
          <cell r="A44" t="str">
            <v>JACKSON</v>
          </cell>
          <cell r="B44" t="str">
            <v>Kansas</v>
          </cell>
          <cell r="C44">
            <v>22</v>
          </cell>
          <cell r="E44" t="str">
            <v>JACKSON</v>
          </cell>
          <cell r="F44" t="str">
            <v>Kansas</v>
          </cell>
          <cell r="G44">
            <v>61</v>
          </cell>
          <cell r="J44" t="str">
            <v>JOHNSON</v>
          </cell>
          <cell r="K44" t="str">
            <v>Kansas</v>
          </cell>
          <cell r="L44">
            <v>206</v>
          </cell>
        </row>
        <row r="45">
          <cell r="A45" t="str">
            <v>JEFFERSON</v>
          </cell>
          <cell r="B45" t="str">
            <v>Kansas</v>
          </cell>
          <cell r="C45">
            <v>9</v>
          </cell>
          <cell r="E45" t="str">
            <v>JEFFERSON</v>
          </cell>
          <cell r="F45" t="str">
            <v>Kansas</v>
          </cell>
          <cell r="G45">
            <v>15</v>
          </cell>
          <cell r="J45" t="str">
            <v>KEARNEY</v>
          </cell>
          <cell r="K45" t="str">
            <v>Kansas</v>
          </cell>
          <cell r="L45">
            <v>3</v>
          </cell>
        </row>
        <row r="46">
          <cell r="A46" t="str">
            <v>JEWELL</v>
          </cell>
          <cell r="B46" t="str">
            <v>Kansas</v>
          </cell>
          <cell r="C46">
            <v>2</v>
          </cell>
          <cell r="E46" t="str">
            <v>JEWELL</v>
          </cell>
          <cell r="F46" t="str">
            <v>Kansas</v>
          </cell>
          <cell r="G46">
            <v>2</v>
          </cell>
          <cell r="J46" t="str">
            <v>KINGMAN</v>
          </cell>
          <cell r="K46" t="str">
            <v>Kansas</v>
          </cell>
          <cell r="L46">
            <v>5</v>
          </cell>
        </row>
        <row r="47">
          <cell r="A47" t="str">
            <v>JOHNSON</v>
          </cell>
          <cell r="B47" t="str">
            <v>Kansas</v>
          </cell>
          <cell r="C47">
            <v>288</v>
          </cell>
          <cell r="E47" t="str">
            <v>JOHNSON</v>
          </cell>
          <cell r="F47" t="str">
            <v>Kansas</v>
          </cell>
          <cell r="G47">
            <v>301</v>
          </cell>
          <cell r="J47" t="str">
            <v>KIOWA</v>
          </cell>
          <cell r="K47" t="str">
            <v>Kansas</v>
          </cell>
          <cell r="L47">
            <v>7</v>
          </cell>
        </row>
        <row r="48">
          <cell r="A48" t="str">
            <v>KEARNEY</v>
          </cell>
          <cell r="B48" t="str">
            <v>Kansas</v>
          </cell>
          <cell r="C48">
            <v>3</v>
          </cell>
          <cell r="E48" t="str">
            <v>KEARNEY</v>
          </cell>
          <cell r="F48" t="str">
            <v>Kansas</v>
          </cell>
          <cell r="G48">
            <v>3</v>
          </cell>
          <cell r="J48" t="str">
            <v>LABETTE</v>
          </cell>
          <cell r="K48" t="str">
            <v>Kansas</v>
          </cell>
          <cell r="L48">
            <v>43</v>
          </cell>
        </row>
        <row r="49">
          <cell r="A49" t="str">
            <v>KINGMAN</v>
          </cell>
          <cell r="B49" t="str">
            <v>Kansas</v>
          </cell>
          <cell r="C49">
            <v>8</v>
          </cell>
          <cell r="E49" t="str">
            <v>KINGMAN</v>
          </cell>
          <cell r="F49" t="str">
            <v>Kansas</v>
          </cell>
          <cell r="G49">
            <v>16</v>
          </cell>
          <cell r="J49" t="str">
            <v>LANE</v>
          </cell>
          <cell r="K49" t="str">
            <v>Kansas</v>
          </cell>
          <cell r="L49">
            <v>1</v>
          </cell>
        </row>
        <row r="50">
          <cell r="A50" t="str">
            <v>KIOWA</v>
          </cell>
          <cell r="B50" t="str">
            <v>Kansas</v>
          </cell>
          <cell r="C50">
            <v>9</v>
          </cell>
          <cell r="E50" t="str">
            <v>KIOWA</v>
          </cell>
          <cell r="F50" t="str">
            <v>Kansas</v>
          </cell>
          <cell r="G50">
            <v>21</v>
          </cell>
          <cell r="J50" t="str">
            <v>LEAVENWORTH</v>
          </cell>
          <cell r="K50" t="str">
            <v>Kansas</v>
          </cell>
          <cell r="L50">
            <v>18</v>
          </cell>
        </row>
        <row r="51">
          <cell r="A51" t="str">
            <v>LABETTE</v>
          </cell>
          <cell r="B51" t="str">
            <v>Kansas</v>
          </cell>
          <cell r="C51">
            <v>52</v>
          </cell>
          <cell r="E51" t="str">
            <v>LABETTE</v>
          </cell>
          <cell r="F51" t="str">
            <v>Kansas</v>
          </cell>
          <cell r="G51">
            <v>114</v>
          </cell>
          <cell r="J51" t="str">
            <v>LINCOLN</v>
          </cell>
          <cell r="K51" t="str">
            <v>Kansas</v>
          </cell>
          <cell r="L51">
            <v>4</v>
          </cell>
        </row>
        <row r="52">
          <cell r="A52" t="str">
            <v>LANE</v>
          </cell>
          <cell r="B52" t="str">
            <v>Kansas</v>
          </cell>
          <cell r="C52">
            <v>3</v>
          </cell>
          <cell r="E52" t="str">
            <v>LANE</v>
          </cell>
          <cell r="F52" t="str">
            <v>Kansas</v>
          </cell>
          <cell r="G52">
            <v>3</v>
          </cell>
          <cell r="J52" t="str">
            <v>LINN</v>
          </cell>
          <cell r="K52" t="str">
            <v>Kansas</v>
          </cell>
          <cell r="L52">
            <v>5</v>
          </cell>
        </row>
        <row r="53">
          <cell r="A53" t="str">
            <v>LEAVENWORTH</v>
          </cell>
          <cell r="B53" t="str">
            <v>Kansas</v>
          </cell>
          <cell r="C53">
            <v>34</v>
          </cell>
          <cell r="E53" t="str">
            <v>LEAVENWORTH</v>
          </cell>
          <cell r="F53" t="str">
            <v>Kansas</v>
          </cell>
          <cell r="G53">
            <v>46</v>
          </cell>
          <cell r="J53" t="str">
            <v>LOGAN</v>
          </cell>
          <cell r="K53" t="str">
            <v>Kansas</v>
          </cell>
          <cell r="L53">
            <v>1</v>
          </cell>
        </row>
        <row r="54">
          <cell r="A54" t="str">
            <v>LINCOLN</v>
          </cell>
          <cell r="B54" t="str">
            <v>Kansas</v>
          </cell>
          <cell r="C54">
            <v>6</v>
          </cell>
          <cell r="E54" t="str">
            <v>LINCOLN</v>
          </cell>
          <cell r="F54" t="str">
            <v>Kansas</v>
          </cell>
          <cell r="G54">
            <v>14</v>
          </cell>
          <cell r="J54" t="str">
            <v>LYON</v>
          </cell>
          <cell r="K54" t="str">
            <v>Kansas</v>
          </cell>
          <cell r="L54">
            <v>84</v>
          </cell>
        </row>
        <row r="55">
          <cell r="A55" t="str">
            <v>LINN</v>
          </cell>
          <cell r="B55" t="str">
            <v>Kansas</v>
          </cell>
          <cell r="C55">
            <v>15</v>
          </cell>
          <cell r="E55" t="str">
            <v>LINN</v>
          </cell>
          <cell r="F55" t="str">
            <v>Kansas</v>
          </cell>
          <cell r="G55">
            <v>32</v>
          </cell>
          <cell r="J55" t="str">
            <v>MARION</v>
          </cell>
          <cell r="K55" t="str">
            <v>Kansas</v>
          </cell>
          <cell r="L55">
            <v>16</v>
          </cell>
        </row>
        <row r="56">
          <cell r="A56" t="str">
            <v>LOGAN</v>
          </cell>
          <cell r="B56" t="str">
            <v>Kansas</v>
          </cell>
          <cell r="C56">
            <v>3</v>
          </cell>
          <cell r="E56" t="str">
            <v>LOGAN</v>
          </cell>
          <cell r="F56" t="str">
            <v>Kansas</v>
          </cell>
          <cell r="G56">
            <v>12</v>
          </cell>
          <cell r="J56" t="str">
            <v>MARSHALL</v>
          </cell>
          <cell r="K56" t="str">
            <v>Kansas</v>
          </cell>
          <cell r="L56">
            <v>2</v>
          </cell>
        </row>
        <row r="57">
          <cell r="A57" t="str">
            <v>LYON</v>
          </cell>
          <cell r="B57" t="str">
            <v>Kansas</v>
          </cell>
          <cell r="C57">
            <v>91</v>
          </cell>
          <cell r="E57" t="str">
            <v>LYON</v>
          </cell>
          <cell r="F57" t="str">
            <v>Kansas</v>
          </cell>
          <cell r="G57">
            <v>271</v>
          </cell>
          <cell r="J57" t="str">
            <v>MCPHERSON</v>
          </cell>
          <cell r="K57" t="str">
            <v>Kansas</v>
          </cell>
          <cell r="L57">
            <v>18</v>
          </cell>
        </row>
        <row r="58">
          <cell r="A58" t="str">
            <v>MARION</v>
          </cell>
          <cell r="B58" t="str">
            <v>Kansas</v>
          </cell>
          <cell r="C58">
            <v>24</v>
          </cell>
          <cell r="E58" t="str">
            <v>MARION</v>
          </cell>
          <cell r="F58" t="str">
            <v>Kansas</v>
          </cell>
          <cell r="G58">
            <v>27</v>
          </cell>
          <cell r="J58" t="str">
            <v>MEADE</v>
          </cell>
          <cell r="K58" t="str">
            <v>Kansas</v>
          </cell>
          <cell r="L58">
            <v>2</v>
          </cell>
        </row>
        <row r="59">
          <cell r="A59" t="str">
            <v>MARSHALL</v>
          </cell>
          <cell r="B59" t="str">
            <v>Kansas</v>
          </cell>
          <cell r="C59">
            <v>6</v>
          </cell>
          <cell r="E59" t="str">
            <v>MARSHALL</v>
          </cell>
          <cell r="F59" t="str">
            <v>Kansas</v>
          </cell>
          <cell r="G59">
            <v>10</v>
          </cell>
          <cell r="J59" t="str">
            <v>MIAMI</v>
          </cell>
          <cell r="K59" t="str">
            <v>Kansas</v>
          </cell>
          <cell r="L59">
            <v>42</v>
          </cell>
        </row>
        <row r="60">
          <cell r="A60" t="str">
            <v>MCPHERSON</v>
          </cell>
          <cell r="B60" t="str">
            <v>Kansas</v>
          </cell>
          <cell r="C60">
            <v>63</v>
          </cell>
          <cell r="E60" t="str">
            <v>MCPHERSON</v>
          </cell>
          <cell r="F60" t="str">
            <v>Kansas</v>
          </cell>
          <cell r="G60">
            <v>72</v>
          </cell>
          <cell r="J60" t="str">
            <v>MITCHELL</v>
          </cell>
          <cell r="K60" t="str">
            <v>Kansas</v>
          </cell>
          <cell r="L60">
            <v>1</v>
          </cell>
        </row>
        <row r="61">
          <cell r="A61" t="str">
            <v>MEADE</v>
          </cell>
          <cell r="B61" t="str">
            <v>Kansas</v>
          </cell>
          <cell r="C61">
            <v>9</v>
          </cell>
          <cell r="E61" t="str">
            <v>MEADE</v>
          </cell>
          <cell r="F61" t="str">
            <v>Kansas</v>
          </cell>
          <cell r="G61">
            <v>21</v>
          </cell>
          <cell r="J61" t="str">
            <v>MONTGOMERY</v>
          </cell>
          <cell r="K61" t="str">
            <v>Kansas</v>
          </cell>
          <cell r="L61">
            <v>74</v>
          </cell>
        </row>
        <row r="62">
          <cell r="A62" t="str">
            <v>MIAMI</v>
          </cell>
          <cell r="B62" t="str">
            <v>Kansas</v>
          </cell>
          <cell r="C62">
            <v>80</v>
          </cell>
          <cell r="E62" t="str">
            <v>MIAMI</v>
          </cell>
          <cell r="F62" t="str">
            <v>Kansas</v>
          </cell>
          <cell r="G62">
            <v>126</v>
          </cell>
          <cell r="J62" t="str">
            <v>MORRIS</v>
          </cell>
          <cell r="K62" t="str">
            <v>Kansas</v>
          </cell>
          <cell r="L62">
            <v>2</v>
          </cell>
        </row>
        <row r="63">
          <cell r="A63" t="str">
            <v>MITCHELL</v>
          </cell>
          <cell r="B63" t="str">
            <v>Kansas</v>
          </cell>
          <cell r="C63">
            <v>4</v>
          </cell>
          <cell r="E63" t="str">
            <v>MITCHELL</v>
          </cell>
          <cell r="F63" t="str">
            <v>Kansas</v>
          </cell>
          <cell r="G63">
            <v>4</v>
          </cell>
          <cell r="J63" t="str">
            <v>MORTON</v>
          </cell>
          <cell r="K63" t="str">
            <v>Kansas</v>
          </cell>
          <cell r="L63">
            <v>2</v>
          </cell>
        </row>
        <row r="64">
          <cell r="A64" t="str">
            <v>MONTGOMERY</v>
          </cell>
          <cell r="B64" t="str">
            <v>Kansas</v>
          </cell>
          <cell r="C64">
            <v>102</v>
          </cell>
          <cell r="E64" t="str">
            <v>MONTGOMERY</v>
          </cell>
          <cell r="F64" t="str">
            <v>Kansas</v>
          </cell>
          <cell r="G64">
            <v>177</v>
          </cell>
          <cell r="J64" t="str">
            <v>NEMAHA</v>
          </cell>
          <cell r="K64" t="str">
            <v>Kansas</v>
          </cell>
          <cell r="L64">
            <v>10</v>
          </cell>
        </row>
        <row r="65">
          <cell r="A65" t="str">
            <v>MORRIS</v>
          </cell>
          <cell r="B65" t="str">
            <v>Kansas</v>
          </cell>
          <cell r="C65">
            <v>11</v>
          </cell>
          <cell r="E65" t="str">
            <v>MORRIS</v>
          </cell>
          <cell r="F65" t="str">
            <v>Kansas</v>
          </cell>
          <cell r="G65">
            <v>28</v>
          </cell>
          <cell r="J65" t="str">
            <v>NEOSHO</v>
          </cell>
          <cell r="K65" t="str">
            <v>Kansas</v>
          </cell>
          <cell r="L65">
            <v>30</v>
          </cell>
        </row>
        <row r="66">
          <cell r="A66" t="str">
            <v>MORTON</v>
          </cell>
          <cell r="B66" t="str">
            <v>Kansas</v>
          </cell>
          <cell r="C66">
            <v>3</v>
          </cell>
          <cell r="E66" t="str">
            <v>MORTON</v>
          </cell>
          <cell r="F66" t="str">
            <v>Kansas</v>
          </cell>
          <cell r="G66">
            <v>4</v>
          </cell>
          <cell r="J66" t="str">
            <v>NESS</v>
          </cell>
          <cell r="K66" t="str">
            <v>Kansas</v>
          </cell>
          <cell r="L66">
            <v>1</v>
          </cell>
        </row>
        <row r="67">
          <cell r="A67" t="str">
            <v>NEMAHA</v>
          </cell>
          <cell r="B67" t="str">
            <v>Kansas</v>
          </cell>
          <cell r="C67">
            <v>14</v>
          </cell>
          <cell r="E67" t="str">
            <v>NEMAHA</v>
          </cell>
          <cell r="F67" t="str">
            <v>Kansas</v>
          </cell>
          <cell r="G67">
            <v>44</v>
          </cell>
          <cell r="J67" t="str">
            <v>NORTON</v>
          </cell>
          <cell r="K67" t="str">
            <v>Kansas</v>
          </cell>
          <cell r="L67">
            <v>13</v>
          </cell>
        </row>
        <row r="68">
          <cell r="A68" t="str">
            <v>NEOSHO</v>
          </cell>
          <cell r="B68" t="str">
            <v>Kansas</v>
          </cell>
          <cell r="C68">
            <v>41</v>
          </cell>
          <cell r="E68" t="str">
            <v>NEOSHO</v>
          </cell>
          <cell r="F68" t="str">
            <v>Kansas</v>
          </cell>
          <cell r="G68">
            <v>129</v>
          </cell>
          <cell r="J68" t="str">
            <v>OSAGE</v>
          </cell>
          <cell r="K68" t="str">
            <v>Kansas</v>
          </cell>
          <cell r="L68">
            <v>3</v>
          </cell>
        </row>
        <row r="69">
          <cell r="A69" t="str">
            <v>NESS</v>
          </cell>
          <cell r="B69" t="str">
            <v>Kansas</v>
          </cell>
          <cell r="C69">
            <v>5</v>
          </cell>
          <cell r="E69" t="str">
            <v>NESS</v>
          </cell>
          <cell r="F69" t="str">
            <v>Kansas</v>
          </cell>
          <cell r="G69">
            <v>12</v>
          </cell>
          <cell r="J69" t="str">
            <v>OSBORNE</v>
          </cell>
          <cell r="K69" t="str">
            <v>Kansas</v>
          </cell>
          <cell r="L69">
            <v>8</v>
          </cell>
        </row>
        <row r="70">
          <cell r="A70" t="str">
            <v>NORTON</v>
          </cell>
          <cell r="B70" t="str">
            <v>Kansas</v>
          </cell>
          <cell r="C70">
            <v>15</v>
          </cell>
          <cell r="E70" t="str">
            <v>NORTON</v>
          </cell>
          <cell r="F70" t="str">
            <v>Kansas</v>
          </cell>
          <cell r="G70">
            <v>40</v>
          </cell>
          <cell r="J70" t="str">
            <v>OTTAWA</v>
          </cell>
          <cell r="K70" t="str">
            <v>Kansas</v>
          </cell>
          <cell r="L70">
            <v>2</v>
          </cell>
        </row>
        <row r="71">
          <cell r="A71" t="str">
            <v>OSAGE</v>
          </cell>
          <cell r="B71" t="str">
            <v>Kansas</v>
          </cell>
          <cell r="C71">
            <v>8</v>
          </cell>
          <cell r="E71" t="str">
            <v>OSAGE</v>
          </cell>
          <cell r="F71" t="str">
            <v>Kansas</v>
          </cell>
          <cell r="G71">
            <v>15</v>
          </cell>
          <cell r="J71" t="str">
            <v>OUT OF STATE</v>
          </cell>
          <cell r="K71" t="str">
            <v>Kansas</v>
          </cell>
          <cell r="L71">
            <v>71</v>
          </cell>
        </row>
        <row r="72">
          <cell r="A72" t="str">
            <v>OSBORNE</v>
          </cell>
          <cell r="B72" t="str">
            <v>Kansas</v>
          </cell>
          <cell r="C72">
            <v>13</v>
          </cell>
          <cell r="E72" t="str">
            <v>OSBORNE</v>
          </cell>
          <cell r="F72" t="str">
            <v>Kansas</v>
          </cell>
          <cell r="G72">
            <v>36</v>
          </cell>
          <cell r="J72" t="str">
            <v>PAWNEE</v>
          </cell>
          <cell r="K72" t="str">
            <v>Kansas</v>
          </cell>
          <cell r="L72">
            <v>6</v>
          </cell>
        </row>
        <row r="73">
          <cell r="A73" t="str">
            <v>OTTAWA</v>
          </cell>
          <cell r="B73" t="str">
            <v>Kansas</v>
          </cell>
          <cell r="C73">
            <v>6</v>
          </cell>
          <cell r="E73" t="str">
            <v>OTTAWA</v>
          </cell>
          <cell r="F73" t="str">
            <v>Kansas</v>
          </cell>
          <cell r="G73">
            <v>14</v>
          </cell>
          <cell r="J73" t="str">
            <v>PHILLIPS</v>
          </cell>
          <cell r="K73" t="str">
            <v>Kansas</v>
          </cell>
          <cell r="L73">
            <v>4</v>
          </cell>
        </row>
        <row r="74">
          <cell r="A74" t="str">
            <v>OUT OF STATE</v>
          </cell>
          <cell r="B74" t="str">
            <v>Kansas</v>
          </cell>
          <cell r="C74">
            <v>154</v>
          </cell>
          <cell r="E74" t="str">
            <v>OUT OF STATE</v>
          </cell>
          <cell r="F74" t="str">
            <v>Kansas</v>
          </cell>
          <cell r="G74">
            <v>240</v>
          </cell>
          <cell r="J74" t="str">
            <v>POTTAWATOMIE</v>
          </cell>
          <cell r="K74" t="str">
            <v>Kansas</v>
          </cell>
          <cell r="L74">
            <v>8</v>
          </cell>
        </row>
        <row r="75">
          <cell r="A75" t="str">
            <v>PAWNEE</v>
          </cell>
          <cell r="B75" t="str">
            <v>Kansas</v>
          </cell>
          <cell r="C75">
            <v>17</v>
          </cell>
          <cell r="E75" t="str">
            <v>PAWNEE</v>
          </cell>
          <cell r="F75" t="str">
            <v>Kansas</v>
          </cell>
          <cell r="G75">
            <v>49</v>
          </cell>
          <cell r="J75" t="str">
            <v>PRATT</v>
          </cell>
          <cell r="K75" t="str">
            <v>Kansas</v>
          </cell>
          <cell r="L75">
            <v>8</v>
          </cell>
        </row>
        <row r="76">
          <cell r="A76" t="str">
            <v>PHILLIPS</v>
          </cell>
          <cell r="B76" t="str">
            <v>Kansas</v>
          </cell>
          <cell r="C76">
            <v>8</v>
          </cell>
          <cell r="E76" t="str">
            <v>PHILLIPS</v>
          </cell>
          <cell r="F76" t="str">
            <v>Kansas</v>
          </cell>
          <cell r="G76">
            <v>21</v>
          </cell>
          <cell r="J76" t="str">
            <v>RAWLINS</v>
          </cell>
          <cell r="K76" t="str">
            <v>Kansas</v>
          </cell>
          <cell r="L76">
            <v>5</v>
          </cell>
        </row>
        <row r="77">
          <cell r="A77" t="str">
            <v>POTTAWATOMIE</v>
          </cell>
          <cell r="B77" t="str">
            <v>Kansas</v>
          </cell>
          <cell r="C77">
            <v>14</v>
          </cell>
          <cell r="E77" t="str">
            <v>POTTAWATOMIE</v>
          </cell>
          <cell r="F77" t="str">
            <v>Kansas</v>
          </cell>
          <cell r="G77">
            <v>15</v>
          </cell>
          <cell r="J77" t="str">
            <v>RENO</v>
          </cell>
          <cell r="K77" t="str">
            <v>Kansas</v>
          </cell>
          <cell r="L77">
            <v>83</v>
          </cell>
        </row>
        <row r="78">
          <cell r="A78" t="str">
            <v>PRATT</v>
          </cell>
          <cell r="B78" t="str">
            <v>Kansas</v>
          </cell>
          <cell r="C78">
            <v>9</v>
          </cell>
          <cell r="E78" t="str">
            <v>PRATT</v>
          </cell>
          <cell r="F78" t="str">
            <v>Kansas</v>
          </cell>
          <cell r="G78">
            <v>16</v>
          </cell>
          <cell r="J78" t="str">
            <v>RICE</v>
          </cell>
          <cell r="K78" t="str">
            <v>Kansas</v>
          </cell>
          <cell r="L78">
            <v>9</v>
          </cell>
        </row>
        <row r="79">
          <cell r="A79" t="str">
            <v>RAWLINS</v>
          </cell>
          <cell r="B79" t="str">
            <v>Kansas</v>
          </cell>
          <cell r="C79">
            <v>10</v>
          </cell>
          <cell r="E79" t="str">
            <v>RAWLINS</v>
          </cell>
          <cell r="F79" t="str">
            <v>Kansas</v>
          </cell>
          <cell r="G79">
            <v>23</v>
          </cell>
          <cell r="J79" t="str">
            <v>RILEY</v>
          </cell>
          <cell r="K79" t="str">
            <v>Kansas</v>
          </cell>
          <cell r="L79">
            <v>31</v>
          </cell>
        </row>
        <row r="80">
          <cell r="A80" t="str">
            <v>RENO</v>
          </cell>
          <cell r="B80" t="str">
            <v>Kansas</v>
          </cell>
          <cell r="C80">
            <v>117</v>
          </cell>
          <cell r="E80" t="str">
            <v>RENO</v>
          </cell>
          <cell r="F80" t="str">
            <v>Kansas</v>
          </cell>
          <cell r="G80">
            <v>223</v>
          </cell>
          <cell r="J80" t="str">
            <v>ROOKS</v>
          </cell>
          <cell r="K80" t="str">
            <v>Kansas</v>
          </cell>
          <cell r="L80">
            <v>6</v>
          </cell>
        </row>
        <row r="81">
          <cell r="A81" t="str">
            <v>REPUBLIC</v>
          </cell>
          <cell r="B81" t="str">
            <v>Kansas</v>
          </cell>
          <cell r="C81">
            <v>1</v>
          </cell>
          <cell r="E81" t="str">
            <v>REPUBLIC</v>
          </cell>
          <cell r="F81" t="str">
            <v>Kansas</v>
          </cell>
          <cell r="G81">
            <v>2</v>
          </cell>
          <cell r="J81" t="str">
            <v>RUSH</v>
          </cell>
          <cell r="K81" t="str">
            <v>Kansas</v>
          </cell>
          <cell r="L81">
            <v>11</v>
          </cell>
        </row>
        <row r="82">
          <cell r="A82" t="str">
            <v>RICE</v>
          </cell>
          <cell r="B82" t="str">
            <v>Kansas</v>
          </cell>
          <cell r="C82">
            <v>8</v>
          </cell>
          <cell r="E82" t="str">
            <v>RICE</v>
          </cell>
          <cell r="F82" t="str">
            <v>Kansas</v>
          </cell>
          <cell r="G82">
            <v>48</v>
          </cell>
          <cell r="J82" t="str">
            <v>RUSSELL</v>
          </cell>
          <cell r="K82" t="str">
            <v>Kansas</v>
          </cell>
          <cell r="L82">
            <v>10</v>
          </cell>
        </row>
        <row r="83">
          <cell r="A83" t="str">
            <v>RILEY</v>
          </cell>
          <cell r="B83" t="str">
            <v>Kansas</v>
          </cell>
          <cell r="C83">
            <v>57</v>
          </cell>
          <cell r="E83" t="str">
            <v>RILEY</v>
          </cell>
          <cell r="F83" t="str">
            <v>Kansas</v>
          </cell>
          <cell r="G83">
            <v>60</v>
          </cell>
          <cell r="J83" t="str">
            <v>SALINE</v>
          </cell>
          <cell r="K83" t="str">
            <v>Kansas</v>
          </cell>
          <cell r="L83">
            <v>81</v>
          </cell>
        </row>
        <row r="84">
          <cell r="A84" t="str">
            <v>ROOKS</v>
          </cell>
          <cell r="B84" t="str">
            <v>Kansas</v>
          </cell>
          <cell r="C84">
            <v>6</v>
          </cell>
          <cell r="E84" t="str">
            <v>ROOKS</v>
          </cell>
          <cell r="F84" t="str">
            <v>Kansas</v>
          </cell>
          <cell r="G84">
            <v>25</v>
          </cell>
          <cell r="J84" t="str">
            <v>SCOTT</v>
          </cell>
          <cell r="K84" t="str">
            <v>Kansas</v>
          </cell>
          <cell r="L84">
            <v>7</v>
          </cell>
        </row>
        <row r="85">
          <cell r="A85" t="str">
            <v>RUSH</v>
          </cell>
          <cell r="B85" t="str">
            <v>Kansas</v>
          </cell>
          <cell r="C85">
            <v>10</v>
          </cell>
          <cell r="E85" t="str">
            <v>RUSH</v>
          </cell>
          <cell r="F85" t="str">
            <v>Kansas</v>
          </cell>
          <cell r="G85">
            <v>25</v>
          </cell>
          <cell r="J85" t="str">
            <v>SEDGWICK</v>
          </cell>
          <cell r="K85" t="str">
            <v>Kansas</v>
          </cell>
          <cell r="L85">
            <v>191</v>
          </cell>
        </row>
        <row r="86">
          <cell r="A86" t="str">
            <v>RUSSELL</v>
          </cell>
          <cell r="B86" t="str">
            <v>Kansas</v>
          </cell>
          <cell r="C86">
            <v>21</v>
          </cell>
          <cell r="E86" t="str">
            <v>RUSSELL</v>
          </cell>
          <cell r="F86" t="str">
            <v>Kansas</v>
          </cell>
          <cell r="G86">
            <v>61</v>
          </cell>
          <cell r="J86" t="str">
            <v>SEWARD</v>
          </cell>
          <cell r="K86" t="str">
            <v>Kansas</v>
          </cell>
          <cell r="L86">
            <v>26</v>
          </cell>
        </row>
        <row r="87">
          <cell r="A87" t="str">
            <v>SALINE</v>
          </cell>
          <cell r="B87" t="str">
            <v>Kansas</v>
          </cell>
          <cell r="C87">
            <v>140</v>
          </cell>
          <cell r="E87" t="str">
            <v>SALINE</v>
          </cell>
          <cell r="F87" t="str">
            <v>Kansas</v>
          </cell>
          <cell r="G87">
            <v>343</v>
          </cell>
          <cell r="J87" t="str">
            <v>SHAWNEE</v>
          </cell>
          <cell r="K87" t="str">
            <v>Kansas</v>
          </cell>
          <cell r="L87">
            <v>82</v>
          </cell>
        </row>
        <row r="88">
          <cell r="A88" t="str">
            <v>SCOTT</v>
          </cell>
          <cell r="B88" t="str">
            <v>Kansas</v>
          </cell>
          <cell r="C88">
            <v>14</v>
          </cell>
          <cell r="E88" t="str">
            <v>SCOTT</v>
          </cell>
          <cell r="F88" t="str">
            <v>Kansas</v>
          </cell>
          <cell r="G88">
            <v>15</v>
          </cell>
          <cell r="J88" t="str">
            <v>SHERIDAN</v>
          </cell>
          <cell r="K88" t="str">
            <v>Kansas</v>
          </cell>
          <cell r="L88">
            <v>1</v>
          </cell>
        </row>
        <row r="89">
          <cell r="A89" t="str">
            <v>SEDGWICK</v>
          </cell>
          <cell r="B89" t="str">
            <v>Kansas</v>
          </cell>
          <cell r="C89">
            <v>430</v>
          </cell>
          <cell r="E89" t="str">
            <v>SEDGWICK</v>
          </cell>
          <cell r="F89" t="str">
            <v>Kansas</v>
          </cell>
          <cell r="G89">
            <v>452</v>
          </cell>
          <cell r="J89" t="str">
            <v>SHERMAN</v>
          </cell>
          <cell r="K89" t="str">
            <v>Kansas</v>
          </cell>
          <cell r="L89">
            <v>7</v>
          </cell>
        </row>
        <row r="90">
          <cell r="A90" t="str">
            <v>SEWARD</v>
          </cell>
          <cell r="B90" t="str">
            <v>Kansas</v>
          </cell>
          <cell r="C90">
            <v>67</v>
          </cell>
          <cell r="E90" t="str">
            <v>SEWARD</v>
          </cell>
          <cell r="F90" t="str">
            <v>Kansas</v>
          </cell>
          <cell r="G90">
            <v>137</v>
          </cell>
          <cell r="J90" t="str">
            <v>SMITH</v>
          </cell>
          <cell r="K90" t="str">
            <v>Kansas</v>
          </cell>
          <cell r="L90">
            <v>3</v>
          </cell>
        </row>
        <row r="91">
          <cell r="A91" t="str">
            <v>SHAWNEE</v>
          </cell>
          <cell r="B91" t="str">
            <v>Kansas</v>
          </cell>
          <cell r="C91">
            <v>155</v>
          </cell>
          <cell r="E91" t="str">
            <v>SHAWNEE</v>
          </cell>
          <cell r="F91" t="str">
            <v>Kansas</v>
          </cell>
          <cell r="G91">
            <v>167</v>
          </cell>
          <cell r="J91" t="str">
            <v>STAFFORD</v>
          </cell>
          <cell r="K91" t="str">
            <v>Kansas</v>
          </cell>
          <cell r="L91">
            <v>5</v>
          </cell>
        </row>
        <row r="92">
          <cell r="A92" t="str">
            <v>SHERMAN</v>
          </cell>
          <cell r="B92" t="str">
            <v>Kansas</v>
          </cell>
          <cell r="C92">
            <v>12</v>
          </cell>
          <cell r="E92" t="str">
            <v>SHERIDAN</v>
          </cell>
          <cell r="F92" t="str">
            <v>Kansas</v>
          </cell>
          <cell r="G92">
            <v>5</v>
          </cell>
          <cell r="J92" t="str">
            <v>STANTON</v>
          </cell>
          <cell r="K92" t="str">
            <v>Kansas</v>
          </cell>
          <cell r="L92">
            <v>1</v>
          </cell>
        </row>
        <row r="93">
          <cell r="A93" t="str">
            <v>SMITH</v>
          </cell>
          <cell r="B93" t="str">
            <v>Kansas</v>
          </cell>
          <cell r="C93">
            <v>7</v>
          </cell>
          <cell r="E93" t="str">
            <v>SHERMAN</v>
          </cell>
          <cell r="F93" t="str">
            <v>Kansas</v>
          </cell>
          <cell r="G93">
            <v>34</v>
          </cell>
          <cell r="J93" t="str">
            <v>STEVENS</v>
          </cell>
          <cell r="K93" t="str">
            <v>Kansas</v>
          </cell>
          <cell r="L93">
            <v>2</v>
          </cell>
        </row>
        <row r="94">
          <cell r="A94" t="str">
            <v>STAFFORD</v>
          </cell>
          <cell r="B94" t="str">
            <v>Kansas</v>
          </cell>
          <cell r="C94">
            <v>11</v>
          </cell>
          <cell r="E94" t="str">
            <v>SMITH</v>
          </cell>
          <cell r="F94" t="str">
            <v>Kansas</v>
          </cell>
          <cell r="G94">
            <v>24</v>
          </cell>
          <cell r="J94" t="str">
            <v>SUMNER</v>
          </cell>
          <cell r="K94" t="str">
            <v>Kansas</v>
          </cell>
          <cell r="L94">
            <v>6</v>
          </cell>
        </row>
        <row r="95">
          <cell r="A95" t="str">
            <v>STANTON</v>
          </cell>
          <cell r="B95" t="str">
            <v>Kansas</v>
          </cell>
          <cell r="C95">
            <v>2</v>
          </cell>
          <cell r="E95" t="str">
            <v>STAFFORD</v>
          </cell>
          <cell r="F95" t="str">
            <v>Kansas</v>
          </cell>
          <cell r="G95">
            <v>22</v>
          </cell>
          <cell r="J95" t="str">
            <v>THOMAS</v>
          </cell>
          <cell r="K95" t="str">
            <v>Kansas</v>
          </cell>
          <cell r="L95">
            <v>8</v>
          </cell>
        </row>
        <row r="96">
          <cell r="A96" t="str">
            <v>STEVENS</v>
          </cell>
          <cell r="B96" t="str">
            <v>Kansas</v>
          </cell>
          <cell r="C96">
            <v>8</v>
          </cell>
          <cell r="E96" t="str">
            <v>STANTON</v>
          </cell>
          <cell r="F96" t="str">
            <v>Kansas</v>
          </cell>
          <cell r="G96">
            <v>2</v>
          </cell>
          <cell r="J96" t="str">
            <v>TREGO</v>
          </cell>
          <cell r="K96" t="str">
            <v>Kansas</v>
          </cell>
          <cell r="L96">
            <v>4</v>
          </cell>
        </row>
        <row r="97">
          <cell r="A97" t="str">
            <v>SUMNER</v>
          </cell>
          <cell r="B97" t="str">
            <v>Kansas</v>
          </cell>
          <cell r="C97">
            <v>13</v>
          </cell>
          <cell r="E97" t="str">
            <v>STEVENS</v>
          </cell>
          <cell r="F97" t="str">
            <v>Kansas</v>
          </cell>
          <cell r="G97">
            <v>17</v>
          </cell>
          <cell r="J97" t="str">
            <v>UNKNOWN</v>
          </cell>
          <cell r="K97" t="str">
            <v>Kansas</v>
          </cell>
          <cell r="L97">
            <v>2</v>
          </cell>
        </row>
        <row r="98">
          <cell r="A98" t="str">
            <v>THOMAS</v>
          </cell>
          <cell r="B98" t="str">
            <v>Kansas</v>
          </cell>
          <cell r="C98">
            <v>20</v>
          </cell>
          <cell r="E98" t="str">
            <v>SUMNER</v>
          </cell>
          <cell r="F98" t="str">
            <v>Kansas</v>
          </cell>
          <cell r="G98">
            <v>17</v>
          </cell>
          <cell r="J98" t="str">
            <v>WABAUNSEE</v>
          </cell>
          <cell r="K98" t="str">
            <v>Kansas</v>
          </cell>
          <cell r="L98">
            <v>17</v>
          </cell>
        </row>
        <row r="99">
          <cell r="A99" t="str">
            <v>TREGO</v>
          </cell>
          <cell r="B99" t="str">
            <v>Kansas</v>
          </cell>
          <cell r="C99">
            <v>7</v>
          </cell>
          <cell r="E99" t="str">
            <v>THOMAS</v>
          </cell>
          <cell r="F99" t="str">
            <v>Kansas</v>
          </cell>
          <cell r="G99">
            <v>51</v>
          </cell>
          <cell r="J99" t="str">
            <v>WALLACE</v>
          </cell>
          <cell r="K99" t="str">
            <v>Kansas</v>
          </cell>
          <cell r="L99">
            <v>2</v>
          </cell>
        </row>
        <row r="100">
          <cell r="A100" t="str">
            <v>UNKNOWN</v>
          </cell>
          <cell r="B100" t="str">
            <v>Kansas</v>
          </cell>
          <cell r="C100">
            <v>7</v>
          </cell>
          <cell r="E100" t="str">
            <v>TREGO</v>
          </cell>
          <cell r="F100" t="str">
            <v>Kansas</v>
          </cell>
          <cell r="G100">
            <v>17</v>
          </cell>
          <cell r="J100" t="str">
            <v>WASHINGTON</v>
          </cell>
          <cell r="K100" t="str">
            <v>Kansas</v>
          </cell>
          <cell r="L100">
            <v>1</v>
          </cell>
        </row>
        <row r="101">
          <cell r="A101" t="str">
            <v>WABAUNSEE</v>
          </cell>
          <cell r="B101" t="str">
            <v>Kansas</v>
          </cell>
          <cell r="C101">
            <v>20</v>
          </cell>
          <cell r="E101" t="str">
            <v>UNKNOWN</v>
          </cell>
          <cell r="F101" t="str">
            <v>Kansas</v>
          </cell>
          <cell r="G101">
            <v>7</v>
          </cell>
          <cell r="J101" t="str">
            <v>WILSON</v>
          </cell>
          <cell r="K101" t="str">
            <v>Kansas</v>
          </cell>
          <cell r="L101">
            <v>23</v>
          </cell>
        </row>
        <row r="102">
          <cell r="A102" t="str">
            <v>WALLACE</v>
          </cell>
          <cell r="B102" t="str">
            <v>Kansas</v>
          </cell>
          <cell r="C102">
            <v>2</v>
          </cell>
          <cell r="E102" t="str">
            <v>WABAUNSEE</v>
          </cell>
          <cell r="F102" t="str">
            <v>Kansas</v>
          </cell>
          <cell r="G102">
            <v>27</v>
          </cell>
          <cell r="J102" t="str">
            <v>WOODSON</v>
          </cell>
          <cell r="K102" t="str">
            <v>Kansas</v>
          </cell>
          <cell r="L102">
            <v>3</v>
          </cell>
        </row>
        <row r="103">
          <cell r="A103" t="str">
            <v>WASHINGTON</v>
          </cell>
          <cell r="B103" t="str">
            <v>Kansas</v>
          </cell>
          <cell r="C103">
            <v>2</v>
          </cell>
          <cell r="E103" t="str">
            <v>WALLACE</v>
          </cell>
          <cell r="F103" t="str">
            <v>Kansas</v>
          </cell>
          <cell r="G103">
            <v>3</v>
          </cell>
          <cell r="J103" t="str">
            <v>WYANDOTTE</v>
          </cell>
          <cell r="K103" t="str">
            <v>Kansas</v>
          </cell>
          <cell r="L103">
            <v>130</v>
          </cell>
        </row>
        <row r="104">
          <cell r="A104" t="str">
            <v>WICHITA</v>
          </cell>
          <cell r="B104" t="str">
            <v>Kansas</v>
          </cell>
          <cell r="C104">
            <v>1</v>
          </cell>
          <cell r="E104" t="str">
            <v>WASHINGTON</v>
          </cell>
          <cell r="F104" t="str">
            <v>Kansas</v>
          </cell>
          <cell r="G104">
            <v>2</v>
          </cell>
        </row>
        <row r="105">
          <cell r="A105" t="str">
            <v>WILSON</v>
          </cell>
          <cell r="B105" t="str">
            <v>Kansas</v>
          </cell>
          <cell r="C105">
            <v>25</v>
          </cell>
          <cell r="E105" t="str">
            <v>WICHITA</v>
          </cell>
          <cell r="F105" t="str">
            <v>Kansas</v>
          </cell>
          <cell r="G105">
            <v>3</v>
          </cell>
        </row>
        <row r="106">
          <cell r="A106" t="str">
            <v>WOODSON</v>
          </cell>
          <cell r="B106" t="str">
            <v>Kansas</v>
          </cell>
          <cell r="C106">
            <v>7</v>
          </cell>
          <cell r="E106" t="str">
            <v>WILSON</v>
          </cell>
          <cell r="F106" t="str">
            <v>Kansas</v>
          </cell>
          <cell r="G106">
            <v>46</v>
          </cell>
        </row>
        <row r="107">
          <cell r="A107" t="str">
            <v>WYANDOTTE</v>
          </cell>
          <cell r="B107" t="str">
            <v>Kansas</v>
          </cell>
          <cell r="C107">
            <v>141</v>
          </cell>
          <cell r="E107" t="str">
            <v>WOODSON</v>
          </cell>
          <cell r="F107" t="str">
            <v>Kansas</v>
          </cell>
          <cell r="G107">
            <v>17</v>
          </cell>
        </row>
        <row r="108">
          <cell r="E108" t="str">
            <v>WYANDOTTE</v>
          </cell>
          <cell r="F108" t="str">
            <v>Kansas</v>
          </cell>
          <cell r="G108">
            <v>143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Sheet1"/>
      <sheetName val="Sheet4"/>
      <sheetName val="Sheet5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B2CF-3FE6-4253-B618-52662970ECCA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7B9D-4467-4E9C-BF71-5E6AA88AD9B9}">
  <dimension ref="A1"/>
  <sheetViews>
    <sheetView topLeftCell="A13" workbookViewId="0">
      <selection activeCell="J31" sqref="J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zoomScaleNormal="100" workbookViewId="0">
      <selection activeCell="J1" sqref="J1"/>
    </sheetView>
  </sheetViews>
  <sheetFormatPr defaultRowHeight="15" x14ac:dyDescent="0.25"/>
  <cols>
    <col min="1" max="1" width="23.140625" style="1" bestFit="1" customWidth="1"/>
    <col min="4" max="4" width="11" customWidth="1"/>
    <col min="7" max="7" width="10.140625" bestFit="1" customWidth="1"/>
    <col min="10" max="10" width="11.140625" customWidth="1"/>
    <col min="12" max="14" width="12" customWidth="1"/>
    <col min="16" max="16" width="8.85546875" bestFit="1" customWidth="1"/>
  </cols>
  <sheetData>
    <row r="1" spans="1:20" ht="44.2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</row>
    <row r="3" spans="1:20" ht="30" x14ac:dyDescent="0.25">
      <c r="A3" s="6" t="s">
        <v>57</v>
      </c>
      <c r="B3" s="6" t="s">
        <v>31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56</v>
      </c>
      <c r="O3" s="6" t="s">
        <v>37</v>
      </c>
      <c r="P3" s="20" t="s">
        <v>88</v>
      </c>
    </row>
    <row r="4" spans="1:20" x14ac:dyDescent="0.25">
      <c r="A4" s="23" t="s">
        <v>76</v>
      </c>
      <c r="B4" s="28">
        <v>24</v>
      </c>
      <c r="C4" s="28">
        <v>23</v>
      </c>
      <c r="D4" s="28">
        <v>31</v>
      </c>
      <c r="E4" s="28">
        <v>12</v>
      </c>
      <c r="F4" s="28">
        <v>11</v>
      </c>
      <c r="G4" s="28">
        <v>14</v>
      </c>
      <c r="H4" s="28">
        <v>34</v>
      </c>
      <c r="I4" s="28">
        <v>38</v>
      </c>
      <c r="J4" s="28">
        <v>23</v>
      </c>
      <c r="K4" s="28"/>
      <c r="L4" s="28"/>
      <c r="M4" s="28"/>
      <c r="N4" s="37">
        <f>AVERAGE(B4:M4)</f>
        <v>23.333333333333332</v>
      </c>
      <c r="O4" s="28">
        <f>SUM(B4:M4)</f>
        <v>210</v>
      </c>
      <c r="P4" s="35">
        <f>O4/O15</f>
        <v>3.764790247400502E-2</v>
      </c>
      <c r="T4" s="22"/>
    </row>
    <row r="5" spans="1:20" x14ac:dyDescent="0.25">
      <c r="A5" s="24" t="s">
        <v>77</v>
      </c>
      <c r="B5" s="28">
        <v>7</v>
      </c>
      <c r="C5" s="28">
        <v>10</v>
      </c>
      <c r="D5" s="28">
        <v>7</v>
      </c>
      <c r="E5" s="28">
        <v>8</v>
      </c>
      <c r="F5" s="28">
        <v>2</v>
      </c>
      <c r="G5" s="28">
        <v>5</v>
      </c>
      <c r="H5" s="28">
        <v>8</v>
      </c>
      <c r="I5" s="28">
        <v>8</v>
      </c>
      <c r="J5" s="28">
        <v>2</v>
      </c>
      <c r="K5" s="28"/>
      <c r="L5" s="28"/>
      <c r="M5" s="28"/>
      <c r="N5" s="37">
        <f>AVERAGE(B5:M5)</f>
        <v>6.333333333333333</v>
      </c>
      <c r="O5" s="28">
        <f>SUM(B5:M5)</f>
        <v>57</v>
      </c>
      <c r="P5" s="35">
        <f>O5/O15</f>
        <v>1.0218716385801362E-2</v>
      </c>
      <c r="T5" s="22"/>
    </row>
    <row r="6" spans="1:20" x14ac:dyDescent="0.25">
      <c r="A6" s="24" t="s">
        <v>78</v>
      </c>
      <c r="B6" s="28"/>
      <c r="C6" s="28"/>
      <c r="D6" s="28"/>
      <c r="E6" s="28"/>
      <c r="F6" s="28"/>
      <c r="G6" s="28"/>
      <c r="H6" s="28">
        <v>1</v>
      </c>
      <c r="I6" s="28"/>
      <c r="J6" s="28"/>
      <c r="K6" s="28"/>
      <c r="L6" s="28"/>
      <c r="M6" s="28"/>
      <c r="N6" s="37"/>
      <c r="O6" s="28">
        <f t="shared" ref="O6:O13" si="0">SUM(B6:M6)</f>
        <v>1</v>
      </c>
      <c r="P6" s="35">
        <f>O6/O15</f>
        <v>1.7927572606669058E-4</v>
      </c>
      <c r="T6" s="22"/>
    </row>
    <row r="7" spans="1:20" x14ac:dyDescent="0.25">
      <c r="A7" s="24" t="s">
        <v>10</v>
      </c>
      <c r="B7" s="28">
        <v>25</v>
      </c>
      <c r="C7" s="28">
        <v>15</v>
      </c>
      <c r="D7" s="28">
        <v>28</v>
      </c>
      <c r="E7" s="28">
        <v>21</v>
      </c>
      <c r="F7" s="28">
        <v>27</v>
      </c>
      <c r="G7" s="28">
        <v>23</v>
      </c>
      <c r="H7" s="28">
        <v>44</v>
      </c>
      <c r="I7" s="28">
        <v>25</v>
      </c>
      <c r="J7" s="28">
        <v>30</v>
      </c>
      <c r="K7" s="28"/>
      <c r="L7" s="28"/>
      <c r="M7" s="28"/>
      <c r="N7" s="37">
        <f t="shared" ref="N7:N13" si="1">AVERAGE(B7:M7)</f>
        <v>26.444444444444443</v>
      </c>
      <c r="O7" s="28">
        <f t="shared" si="0"/>
        <v>238</v>
      </c>
      <c r="P7" s="35">
        <f>O7/O15</f>
        <v>4.2667622803872353E-2</v>
      </c>
      <c r="T7" s="22"/>
    </row>
    <row r="8" spans="1:20" x14ac:dyDescent="0.25">
      <c r="A8" s="24" t="s">
        <v>79</v>
      </c>
      <c r="B8" s="28">
        <v>6</v>
      </c>
      <c r="C8" s="28">
        <v>5</v>
      </c>
      <c r="D8" s="28">
        <v>2</v>
      </c>
      <c r="E8" s="28">
        <v>3</v>
      </c>
      <c r="F8" s="28">
        <v>5</v>
      </c>
      <c r="G8" s="28">
        <v>2</v>
      </c>
      <c r="H8" s="28">
        <v>3</v>
      </c>
      <c r="I8" s="28">
        <v>4</v>
      </c>
      <c r="J8" s="28">
        <v>5</v>
      </c>
      <c r="K8" s="28"/>
      <c r="L8" s="28"/>
      <c r="M8" s="28"/>
      <c r="N8" s="37">
        <f t="shared" si="1"/>
        <v>3.8888888888888888</v>
      </c>
      <c r="O8" s="28">
        <f t="shared" si="0"/>
        <v>35</v>
      </c>
      <c r="P8" s="35">
        <f>O8/O15</f>
        <v>6.27465041233417E-3</v>
      </c>
      <c r="T8" s="22"/>
    </row>
    <row r="9" spans="1:20" x14ac:dyDescent="0.25">
      <c r="A9" s="24" t="s">
        <v>80</v>
      </c>
      <c r="B9" s="28"/>
      <c r="C9" s="28"/>
      <c r="D9" s="28">
        <v>1</v>
      </c>
      <c r="E9" s="28">
        <v>3</v>
      </c>
      <c r="F9" s="28"/>
      <c r="G9" s="28"/>
      <c r="H9" s="28">
        <v>2</v>
      </c>
      <c r="I9" s="28">
        <v>1</v>
      </c>
      <c r="J9" s="28"/>
      <c r="K9" s="28"/>
      <c r="L9" s="28"/>
      <c r="M9" s="28"/>
      <c r="N9" s="37">
        <f t="shared" si="1"/>
        <v>1.75</v>
      </c>
      <c r="O9" s="28">
        <f t="shared" si="0"/>
        <v>7</v>
      </c>
      <c r="P9" s="35">
        <f>O9/O15</f>
        <v>1.2549300824668339E-3</v>
      </c>
      <c r="T9" s="22"/>
    </row>
    <row r="10" spans="1:20" x14ac:dyDescent="0.25">
      <c r="A10" s="24" t="s">
        <v>81</v>
      </c>
      <c r="B10" s="28"/>
      <c r="C10" s="28"/>
      <c r="D10" s="28"/>
      <c r="E10" s="28"/>
      <c r="F10" s="28"/>
      <c r="G10" s="28">
        <v>1</v>
      </c>
      <c r="H10" s="28"/>
      <c r="I10" s="28"/>
      <c r="J10" s="28"/>
      <c r="K10" s="28"/>
      <c r="L10" s="28"/>
      <c r="M10" s="28"/>
      <c r="N10" s="37">
        <f t="shared" si="1"/>
        <v>1</v>
      </c>
      <c r="O10" s="28">
        <f t="shared" si="0"/>
        <v>1</v>
      </c>
      <c r="P10" s="35">
        <f>O10/O15</f>
        <v>1.7927572606669058E-4</v>
      </c>
      <c r="T10" s="22"/>
    </row>
    <row r="11" spans="1:20" x14ac:dyDescent="0.25">
      <c r="A11" s="24" t="s">
        <v>9</v>
      </c>
      <c r="B11" s="28">
        <v>1</v>
      </c>
      <c r="C11" s="28"/>
      <c r="D11" s="28">
        <v>2</v>
      </c>
      <c r="E11" s="28">
        <v>1</v>
      </c>
      <c r="F11" s="28">
        <v>1</v>
      </c>
      <c r="G11" s="28"/>
      <c r="H11" s="28">
        <v>1</v>
      </c>
      <c r="I11" s="28">
        <v>2</v>
      </c>
      <c r="J11" s="28"/>
      <c r="K11" s="28"/>
      <c r="L11" s="28"/>
      <c r="M11" s="28"/>
      <c r="N11" s="37">
        <f t="shared" si="1"/>
        <v>1.3333333333333333</v>
      </c>
      <c r="O11" s="28">
        <f t="shared" si="0"/>
        <v>8</v>
      </c>
      <c r="P11" s="35">
        <f>O11/O15</f>
        <v>1.4342058085335247E-3</v>
      </c>
      <c r="T11" s="22"/>
    </row>
    <row r="12" spans="1:20" x14ac:dyDescent="0.25">
      <c r="A12" s="24" t="s">
        <v>82</v>
      </c>
      <c r="B12" s="28">
        <v>1</v>
      </c>
      <c r="C12" s="28"/>
      <c r="D12" s="28"/>
      <c r="H12" s="28"/>
      <c r="I12" s="28">
        <v>1</v>
      </c>
      <c r="J12" s="28"/>
      <c r="K12" s="28"/>
      <c r="L12" s="28"/>
      <c r="M12" s="28"/>
      <c r="N12" s="37">
        <f t="shared" si="1"/>
        <v>1</v>
      </c>
      <c r="O12" s="28">
        <f t="shared" si="0"/>
        <v>2</v>
      </c>
      <c r="P12" s="35">
        <f>O12/O15</f>
        <v>3.5855145213338117E-4</v>
      </c>
      <c r="T12" s="22"/>
    </row>
    <row r="13" spans="1:20" x14ac:dyDescent="0.25">
      <c r="A13" s="24" t="s">
        <v>83</v>
      </c>
      <c r="B13" s="28">
        <v>534</v>
      </c>
      <c r="C13" s="28">
        <v>556</v>
      </c>
      <c r="D13" s="28">
        <v>573</v>
      </c>
      <c r="E13" s="28">
        <v>579</v>
      </c>
      <c r="F13" s="28">
        <v>572</v>
      </c>
      <c r="G13" s="28">
        <v>505</v>
      </c>
      <c r="H13" s="28">
        <v>626</v>
      </c>
      <c r="I13" s="28">
        <v>520</v>
      </c>
      <c r="J13" s="28">
        <v>522</v>
      </c>
      <c r="K13" s="28"/>
      <c r="L13" s="28"/>
      <c r="M13" s="28"/>
      <c r="N13" s="37">
        <f t="shared" si="1"/>
        <v>554.11111111111109</v>
      </c>
      <c r="O13" s="28">
        <f t="shared" si="0"/>
        <v>4987</v>
      </c>
      <c r="P13" s="35">
        <f>O13/O15</f>
        <v>0.89404804589458586</v>
      </c>
      <c r="T13" s="22"/>
    </row>
    <row r="14" spans="1:20" x14ac:dyDescent="0.25">
      <c r="A14" s="24" t="s">
        <v>11</v>
      </c>
      <c r="B14" s="28">
        <v>5</v>
      </c>
      <c r="C14" s="28">
        <v>5</v>
      </c>
      <c r="D14" s="28">
        <v>7</v>
      </c>
      <c r="E14" s="28"/>
      <c r="F14" s="28"/>
      <c r="G14" s="28"/>
      <c r="H14" s="28">
        <v>10</v>
      </c>
      <c r="I14" s="28"/>
      <c r="J14" s="28">
        <v>5</v>
      </c>
      <c r="K14" s="28"/>
      <c r="L14" s="28"/>
      <c r="M14" s="28"/>
      <c r="N14" s="37">
        <f>AVERAGE(B14:M14)</f>
        <v>6.4</v>
      </c>
      <c r="O14" s="28">
        <f>SUM(B14:M14)</f>
        <v>32</v>
      </c>
      <c r="P14" s="35">
        <f>O14/O15</f>
        <v>5.7368232341340987E-3</v>
      </c>
      <c r="T14" s="22"/>
    </row>
    <row r="15" spans="1:20" x14ac:dyDescent="0.25">
      <c r="A15" s="3" t="s">
        <v>12</v>
      </c>
      <c r="B15" s="31">
        <f t="shared" ref="B15" si="2">SUM(B4:B14)</f>
        <v>603</v>
      </c>
      <c r="C15" s="31">
        <f t="shared" ref="C15" si="3">SUM(C4:C14)</f>
        <v>614</v>
      </c>
      <c r="D15" s="31">
        <f>SUM(D4:D14)</f>
        <v>651</v>
      </c>
      <c r="E15" s="31">
        <f t="shared" ref="E15:G15" si="4">SUM(E4:E14)</f>
        <v>627</v>
      </c>
      <c r="F15" s="31">
        <f t="shared" si="4"/>
        <v>618</v>
      </c>
      <c r="G15" s="31">
        <f t="shared" si="4"/>
        <v>550</v>
      </c>
      <c r="H15" s="31">
        <f>SUM(H4:H14)</f>
        <v>729</v>
      </c>
      <c r="I15" s="31">
        <f t="shared" ref="I15" si="5">SUM(I4:I14)</f>
        <v>599</v>
      </c>
      <c r="J15" s="31">
        <f t="shared" ref="J15" si="6">SUM(J4:J14)</f>
        <v>587</v>
      </c>
      <c r="K15" s="31">
        <f t="shared" ref="K15" si="7">SUM(K4:K14)</f>
        <v>0</v>
      </c>
      <c r="L15" s="31">
        <f t="shared" ref="L15" si="8">SUM(L4:L14)</f>
        <v>0</v>
      </c>
      <c r="M15" s="31">
        <f t="shared" ref="M15" si="9">SUM(M4:M14)</f>
        <v>0</v>
      </c>
      <c r="N15" s="29"/>
      <c r="O15" s="29">
        <f>SUM(O4:O14)</f>
        <v>5578</v>
      </c>
      <c r="T15" s="22"/>
    </row>
    <row r="16" spans="1:20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T16" s="22"/>
    </row>
    <row r="17" spans="1:15" ht="30" x14ac:dyDescent="0.25">
      <c r="A17" s="6" t="s">
        <v>0</v>
      </c>
      <c r="B17" s="6" t="s">
        <v>31</v>
      </c>
      <c r="C17" s="6" t="s">
        <v>32</v>
      </c>
      <c r="D17" s="6" t="s">
        <v>33</v>
      </c>
      <c r="E17" s="6" t="s">
        <v>34</v>
      </c>
      <c r="F17" s="6" t="s">
        <v>35</v>
      </c>
      <c r="G17" s="6" t="s">
        <v>36</v>
      </c>
      <c r="H17" s="6" t="s">
        <v>25</v>
      </c>
      <c r="I17" s="6" t="s">
        <v>26</v>
      </c>
      <c r="J17" s="6" t="s">
        <v>27</v>
      </c>
      <c r="K17" s="6" t="s">
        <v>28</v>
      </c>
      <c r="L17" s="6" t="s">
        <v>29</v>
      </c>
      <c r="M17" s="6" t="s">
        <v>30</v>
      </c>
      <c r="N17" s="6" t="s">
        <v>56</v>
      </c>
      <c r="O17" s="6" t="s">
        <v>37</v>
      </c>
    </row>
    <row r="18" spans="1:15" x14ac:dyDescent="0.25">
      <c r="A18" s="13" t="s">
        <v>1</v>
      </c>
      <c r="B18" s="28">
        <v>26</v>
      </c>
      <c r="C18" s="28">
        <v>43</v>
      </c>
      <c r="D18" s="28">
        <v>56</v>
      </c>
      <c r="E18" s="28">
        <v>52</v>
      </c>
      <c r="F18" s="28">
        <v>41</v>
      </c>
      <c r="G18" s="28">
        <v>33</v>
      </c>
      <c r="H18" s="28">
        <v>62</v>
      </c>
      <c r="I18" s="28">
        <v>57</v>
      </c>
      <c r="J18" s="28">
        <v>51</v>
      </c>
      <c r="K18" s="28"/>
      <c r="L18" s="28"/>
      <c r="M18" s="28"/>
      <c r="N18" s="37">
        <f>AVERAGE(B18:M18)</f>
        <v>46.777777777777779</v>
      </c>
      <c r="O18" s="28">
        <f>SUM(B18:M18)</f>
        <v>421</v>
      </c>
    </row>
    <row r="19" spans="1:15" x14ac:dyDescent="0.25">
      <c r="A19" s="13" t="s">
        <v>2</v>
      </c>
      <c r="B19" s="28">
        <v>77</v>
      </c>
      <c r="C19" s="28">
        <v>115</v>
      </c>
      <c r="D19" s="28">
        <v>136</v>
      </c>
      <c r="E19" s="28">
        <v>115</v>
      </c>
      <c r="F19" s="28">
        <v>120</v>
      </c>
      <c r="G19" s="28">
        <v>92</v>
      </c>
      <c r="H19" s="28">
        <v>135</v>
      </c>
      <c r="I19" s="28">
        <v>129</v>
      </c>
      <c r="J19" s="28">
        <v>113</v>
      </c>
      <c r="K19" s="28"/>
      <c r="L19" s="28"/>
      <c r="M19" s="28"/>
      <c r="N19" s="37">
        <f t="shared" ref="N19:N25" si="10">AVERAGE(B19:M19)</f>
        <v>114.66666666666667</v>
      </c>
      <c r="O19" s="28">
        <f t="shared" ref="O19:O25" si="11">SUM(B19:M19)</f>
        <v>1032</v>
      </c>
    </row>
    <row r="20" spans="1:15" x14ac:dyDescent="0.25">
      <c r="A20" s="13" t="s">
        <v>3</v>
      </c>
      <c r="B20" s="28">
        <v>39</v>
      </c>
      <c r="C20" s="28">
        <v>43</v>
      </c>
      <c r="D20" s="28">
        <v>39</v>
      </c>
      <c r="E20" s="28">
        <v>45</v>
      </c>
      <c r="F20" s="28">
        <v>62</v>
      </c>
      <c r="G20" s="28">
        <v>42</v>
      </c>
      <c r="H20" s="28">
        <v>59</v>
      </c>
      <c r="I20" s="28">
        <v>47</v>
      </c>
      <c r="J20" s="28">
        <v>43</v>
      </c>
      <c r="K20" s="28"/>
      <c r="L20" s="28"/>
      <c r="M20" s="28"/>
      <c r="N20" s="37">
        <f t="shared" si="10"/>
        <v>46.555555555555557</v>
      </c>
      <c r="O20" s="28">
        <f t="shared" si="11"/>
        <v>419</v>
      </c>
    </row>
    <row r="21" spans="1:15" x14ac:dyDescent="0.25">
      <c r="A21" s="13" t="s">
        <v>4</v>
      </c>
      <c r="B21" s="28">
        <v>59</v>
      </c>
      <c r="C21" s="28">
        <v>40</v>
      </c>
      <c r="D21" s="28">
        <v>50</v>
      </c>
      <c r="E21" s="28">
        <v>58</v>
      </c>
      <c r="F21" s="28">
        <v>55</v>
      </c>
      <c r="G21" s="28">
        <v>41</v>
      </c>
      <c r="H21" s="28">
        <v>64</v>
      </c>
      <c r="I21" s="28">
        <v>47</v>
      </c>
      <c r="J21" s="28">
        <v>60</v>
      </c>
      <c r="K21" s="28"/>
      <c r="L21" s="28"/>
      <c r="M21" s="28"/>
      <c r="N21" s="37">
        <f t="shared" si="10"/>
        <v>52.666666666666664</v>
      </c>
      <c r="O21" s="28">
        <f t="shared" si="11"/>
        <v>474</v>
      </c>
    </row>
    <row r="22" spans="1:15" x14ac:dyDescent="0.25">
      <c r="A22" s="13" t="s">
        <v>5</v>
      </c>
      <c r="B22" s="28">
        <v>265</v>
      </c>
      <c r="C22" s="28">
        <v>217</v>
      </c>
      <c r="D22" s="28">
        <v>221</v>
      </c>
      <c r="E22" s="28">
        <v>229</v>
      </c>
      <c r="F22" s="28">
        <v>232</v>
      </c>
      <c r="G22" s="28">
        <v>218</v>
      </c>
      <c r="H22" s="28">
        <v>266</v>
      </c>
      <c r="I22" s="28">
        <v>211</v>
      </c>
      <c r="J22" s="28">
        <v>218</v>
      </c>
      <c r="K22" s="28"/>
      <c r="L22" s="28"/>
      <c r="M22" s="28"/>
      <c r="N22" s="37">
        <f t="shared" si="10"/>
        <v>230.77777777777777</v>
      </c>
      <c r="O22" s="28">
        <f t="shared" si="11"/>
        <v>2077</v>
      </c>
    </row>
    <row r="23" spans="1:15" x14ac:dyDescent="0.25">
      <c r="A23" s="13" t="s">
        <v>6</v>
      </c>
      <c r="B23" s="28">
        <v>108</v>
      </c>
      <c r="C23" s="28">
        <v>116</v>
      </c>
      <c r="D23" s="28">
        <v>114</v>
      </c>
      <c r="E23" s="28">
        <v>106</v>
      </c>
      <c r="F23" s="28">
        <v>99</v>
      </c>
      <c r="G23" s="28">
        <v>101</v>
      </c>
      <c r="H23" s="28">
        <v>110</v>
      </c>
      <c r="I23" s="28">
        <v>91</v>
      </c>
      <c r="J23" s="28">
        <v>77</v>
      </c>
      <c r="K23" s="28"/>
      <c r="L23" s="28"/>
      <c r="M23" s="28"/>
      <c r="N23" s="37">
        <f t="shared" si="10"/>
        <v>102.44444444444444</v>
      </c>
      <c r="O23" s="28">
        <f t="shared" si="11"/>
        <v>922</v>
      </c>
    </row>
    <row r="24" spans="1:15" x14ac:dyDescent="0.25">
      <c r="A24" s="13" t="s">
        <v>7</v>
      </c>
      <c r="B24" s="28">
        <v>17</v>
      </c>
      <c r="C24" s="28">
        <v>28</v>
      </c>
      <c r="D24" s="28">
        <v>27</v>
      </c>
      <c r="E24" s="28">
        <v>15</v>
      </c>
      <c r="F24" s="28">
        <v>9</v>
      </c>
      <c r="G24" s="28">
        <v>18</v>
      </c>
      <c r="H24" s="28">
        <v>19</v>
      </c>
      <c r="I24" s="28">
        <v>15</v>
      </c>
      <c r="J24" s="28">
        <v>20</v>
      </c>
      <c r="K24" s="28"/>
      <c r="L24" s="28"/>
      <c r="M24" s="28"/>
      <c r="N24" s="37">
        <f t="shared" si="10"/>
        <v>18.666666666666668</v>
      </c>
      <c r="O24" s="28">
        <f t="shared" si="11"/>
        <v>168</v>
      </c>
    </row>
    <row r="25" spans="1:15" x14ac:dyDescent="0.25">
      <c r="A25" s="13" t="s">
        <v>8</v>
      </c>
      <c r="B25" s="28">
        <v>12</v>
      </c>
      <c r="C25" s="28">
        <v>12</v>
      </c>
      <c r="D25" s="28">
        <v>8</v>
      </c>
      <c r="E25" s="28">
        <v>8</v>
      </c>
      <c r="F25" s="28">
        <v>10</v>
      </c>
      <c r="G25" s="28">
        <v>11</v>
      </c>
      <c r="H25" s="28">
        <v>13</v>
      </c>
      <c r="I25" s="28">
        <v>9</v>
      </c>
      <c r="J25" s="28">
        <v>5</v>
      </c>
      <c r="K25" s="28"/>
      <c r="L25" s="28"/>
      <c r="M25" s="28"/>
      <c r="N25" s="37">
        <f t="shared" si="10"/>
        <v>9.7777777777777786</v>
      </c>
      <c r="O25" s="28">
        <f t="shared" si="11"/>
        <v>88</v>
      </c>
    </row>
    <row r="26" spans="1:15" x14ac:dyDescent="0.25">
      <c r="A26" s="14" t="s">
        <v>12</v>
      </c>
      <c r="B26" s="31">
        <f>SUM(B18:B25)</f>
        <v>603</v>
      </c>
      <c r="C26" s="31">
        <f t="shared" ref="C26:M26" si="12">SUM(C18:C25)</f>
        <v>614</v>
      </c>
      <c r="D26" s="31">
        <f t="shared" si="12"/>
        <v>651</v>
      </c>
      <c r="E26" s="31">
        <f t="shared" si="12"/>
        <v>628</v>
      </c>
      <c r="F26" s="31">
        <f t="shared" si="12"/>
        <v>628</v>
      </c>
      <c r="G26" s="31">
        <f t="shared" si="12"/>
        <v>556</v>
      </c>
      <c r="H26" s="31">
        <f t="shared" si="12"/>
        <v>728</v>
      </c>
      <c r="I26" s="31">
        <f t="shared" si="12"/>
        <v>606</v>
      </c>
      <c r="J26" s="31">
        <f t="shared" si="12"/>
        <v>587</v>
      </c>
      <c r="K26" s="31">
        <f t="shared" si="12"/>
        <v>0</v>
      </c>
      <c r="L26" s="31">
        <f t="shared" si="12"/>
        <v>0</v>
      </c>
      <c r="M26" s="31">
        <f t="shared" si="12"/>
        <v>0</v>
      </c>
      <c r="N26" s="39"/>
      <c r="O26" s="39"/>
    </row>
    <row r="28" spans="1:15" ht="30" x14ac:dyDescent="0.25">
      <c r="A28" s="6" t="s">
        <v>58</v>
      </c>
      <c r="B28" s="6" t="s">
        <v>31</v>
      </c>
      <c r="C28" s="6" t="s">
        <v>32</v>
      </c>
      <c r="D28" s="6" t="s">
        <v>33</v>
      </c>
      <c r="E28" s="6" t="s">
        <v>34</v>
      </c>
      <c r="F28" s="6" t="s">
        <v>35</v>
      </c>
      <c r="G28" s="6" t="s">
        <v>36</v>
      </c>
      <c r="H28" s="6" t="s">
        <v>25</v>
      </c>
      <c r="I28" s="6" t="s">
        <v>26</v>
      </c>
      <c r="J28" s="6" t="s">
        <v>27</v>
      </c>
      <c r="K28" s="6" t="s">
        <v>28</v>
      </c>
      <c r="L28" s="6" t="s">
        <v>29</v>
      </c>
      <c r="M28" s="6" t="s">
        <v>30</v>
      </c>
      <c r="N28" s="6" t="s">
        <v>56</v>
      </c>
      <c r="O28" s="6" t="s">
        <v>37</v>
      </c>
    </row>
    <row r="29" spans="1:15" x14ac:dyDescent="0.25">
      <c r="A29" s="13" t="s">
        <v>90</v>
      </c>
      <c r="B29" s="25">
        <v>2265</v>
      </c>
      <c r="C29" s="25">
        <v>2314</v>
      </c>
      <c r="D29" s="25">
        <v>2472</v>
      </c>
      <c r="E29" s="25">
        <v>2538</v>
      </c>
      <c r="F29" s="25">
        <v>2429</v>
      </c>
      <c r="G29" s="25">
        <v>2193</v>
      </c>
      <c r="H29" s="25">
        <v>2593</v>
      </c>
      <c r="I29" s="25">
        <v>2380</v>
      </c>
      <c r="J29" s="25">
        <v>2596</v>
      </c>
      <c r="K29" s="25"/>
      <c r="L29" s="25"/>
      <c r="M29" s="25"/>
      <c r="N29" s="27">
        <f t="shared" ref="N29" si="13">AVERAGE(B29:M29)</f>
        <v>2420</v>
      </c>
      <c r="O29" s="25">
        <f t="shared" ref="O29" si="14">SUM(B29:M29)</f>
        <v>21780</v>
      </c>
    </row>
    <row r="30" spans="1:15" ht="22.5" customHeight="1" x14ac:dyDescent="0.25">
      <c r="A30" s="13" t="s">
        <v>91</v>
      </c>
      <c r="B30" s="25"/>
      <c r="C30" s="25">
        <v>6</v>
      </c>
      <c r="D30" s="25">
        <v>60</v>
      </c>
      <c r="E30" s="25">
        <v>23</v>
      </c>
      <c r="F30" s="25">
        <v>51</v>
      </c>
      <c r="G30" s="25">
        <v>43</v>
      </c>
      <c r="H30" s="25">
        <v>52</v>
      </c>
      <c r="I30" s="25">
        <v>24</v>
      </c>
      <c r="J30" s="25">
        <v>29</v>
      </c>
      <c r="K30" s="25"/>
      <c r="L30" s="25"/>
      <c r="M30" s="25"/>
      <c r="N30" s="27">
        <f t="shared" ref="N30:N32" si="15">AVERAGE(B30:M30)</f>
        <v>36</v>
      </c>
      <c r="O30" s="25">
        <f t="shared" ref="O30:O32" si="16">SUM(B30:M30)</f>
        <v>288</v>
      </c>
    </row>
    <row r="31" spans="1:15" ht="30" x14ac:dyDescent="0.25">
      <c r="A31" s="13" t="s">
        <v>84</v>
      </c>
      <c r="B31" s="25">
        <v>310</v>
      </c>
      <c r="C31" s="25">
        <v>301</v>
      </c>
      <c r="D31" s="25">
        <v>335</v>
      </c>
      <c r="E31" s="25">
        <v>348</v>
      </c>
      <c r="F31" s="25">
        <v>335</v>
      </c>
      <c r="G31" s="25">
        <v>296</v>
      </c>
      <c r="H31" s="25">
        <v>346</v>
      </c>
      <c r="I31" s="25">
        <v>320</v>
      </c>
      <c r="J31" s="25">
        <v>346</v>
      </c>
      <c r="K31" s="25"/>
      <c r="L31" s="25"/>
      <c r="M31" s="25"/>
      <c r="N31" s="27">
        <f t="shared" si="15"/>
        <v>326.33333333333331</v>
      </c>
      <c r="O31" s="25">
        <f t="shared" si="16"/>
        <v>2937</v>
      </c>
    </row>
    <row r="32" spans="1:15" ht="22.5" customHeight="1" x14ac:dyDescent="0.25">
      <c r="A32" s="13" t="s">
        <v>85</v>
      </c>
      <c r="B32" s="25">
        <v>293</v>
      </c>
      <c r="C32" s="25">
        <v>313</v>
      </c>
      <c r="D32" s="25">
        <v>316</v>
      </c>
      <c r="E32" s="25">
        <v>285</v>
      </c>
      <c r="F32" s="25">
        <v>295</v>
      </c>
      <c r="G32" s="25">
        <v>267</v>
      </c>
      <c r="H32" s="25">
        <v>383</v>
      </c>
      <c r="I32" s="25">
        <v>286</v>
      </c>
      <c r="J32" s="25">
        <v>241</v>
      </c>
      <c r="K32" s="25"/>
      <c r="L32" s="25"/>
      <c r="M32" s="25"/>
      <c r="N32" s="27">
        <f t="shared" si="15"/>
        <v>297.66666666666669</v>
      </c>
      <c r="O32" s="25">
        <f t="shared" si="16"/>
        <v>2679</v>
      </c>
    </row>
    <row r="33" spans="1:15" x14ac:dyDescent="0.25">
      <c r="A33" s="14" t="s">
        <v>12</v>
      </c>
      <c r="B33" s="33">
        <f>SUM(B29:B32)</f>
        <v>2868</v>
      </c>
      <c r="C33" s="33">
        <f t="shared" ref="C33:M33" si="17">SUM(C29:C32)</f>
        <v>2934</v>
      </c>
      <c r="D33" s="33">
        <f t="shared" si="17"/>
        <v>3183</v>
      </c>
      <c r="E33" s="33">
        <f t="shared" si="17"/>
        <v>3194</v>
      </c>
      <c r="F33" s="33">
        <f t="shared" si="17"/>
        <v>3110</v>
      </c>
      <c r="G33" s="33">
        <f t="shared" si="17"/>
        <v>2799</v>
      </c>
      <c r="H33" s="33">
        <f t="shared" si="17"/>
        <v>3374</v>
      </c>
      <c r="I33" s="33">
        <f t="shared" si="17"/>
        <v>3010</v>
      </c>
      <c r="J33" s="33">
        <f t="shared" si="17"/>
        <v>3212</v>
      </c>
      <c r="K33" s="33">
        <f t="shared" si="17"/>
        <v>0</v>
      </c>
      <c r="L33" s="33">
        <f t="shared" si="17"/>
        <v>0</v>
      </c>
      <c r="M33" s="33">
        <f t="shared" si="17"/>
        <v>0</v>
      </c>
      <c r="N33" s="36"/>
      <c r="O33" s="36"/>
    </row>
  </sheetData>
  <sortState xmlns:xlrd2="http://schemas.microsoft.com/office/spreadsheetml/2017/richdata2" ref="A5:A12">
    <sortCondition ref="A4:A12"/>
  </sortState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BF799-9BBA-49B6-9E8C-3850782038EC}">
  <dimension ref="A2:L14"/>
  <sheetViews>
    <sheetView zoomScale="190" zoomScaleNormal="190" workbookViewId="0">
      <selection activeCell="G2" sqref="G2"/>
    </sheetView>
  </sheetViews>
  <sheetFormatPr defaultRowHeight="15" x14ac:dyDescent="0.25"/>
  <cols>
    <col min="1" max="1" width="14.5703125" customWidth="1"/>
    <col min="2" max="2" width="12.85546875" customWidth="1"/>
    <col min="3" max="3" width="11.28515625" customWidth="1"/>
    <col min="4" max="4" width="14.140625" customWidth="1"/>
    <col min="5" max="5" width="21.7109375" style="26" customWidth="1"/>
    <col min="6" max="6" width="18" style="26" customWidth="1"/>
    <col min="12" max="12" width="26.7109375" customWidth="1"/>
  </cols>
  <sheetData>
    <row r="2" spans="1:12" ht="30" customHeight="1" x14ac:dyDescent="0.25">
      <c r="A2" s="43" t="s">
        <v>14</v>
      </c>
      <c r="B2" s="43"/>
      <c r="C2" s="43"/>
      <c r="D2" s="43"/>
      <c r="E2" s="43"/>
      <c r="F2" s="45"/>
      <c r="L2" s="21" t="s">
        <v>73</v>
      </c>
    </row>
    <row r="3" spans="1:12" x14ac:dyDescent="0.25">
      <c r="A3" s="42" t="s">
        <v>0</v>
      </c>
      <c r="B3" s="44" t="s">
        <v>13</v>
      </c>
      <c r="C3" s="44"/>
      <c r="D3" s="44"/>
      <c r="E3" s="44"/>
      <c r="F3" s="45"/>
    </row>
    <row r="4" spans="1:12" ht="30" x14ac:dyDescent="0.25">
      <c r="A4" s="43"/>
      <c r="B4" s="40" t="s">
        <v>65</v>
      </c>
      <c r="C4" s="40" t="s">
        <v>59</v>
      </c>
      <c r="D4" s="40" t="s">
        <v>60</v>
      </c>
      <c r="E4" s="40" t="s">
        <v>66</v>
      </c>
      <c r="F4" s="20" t="s">
        <v>74</v>
      </c>
    </row>
    <row r="5" spans="1:12" x14ac:dyDescent="0.25">
      <c r="A5" s="2" t="s">
        <v>1</v>
      </c>
      <c r="B5" s="2"/>
      <c r="C5" s="25"/>
      <c r="D5" s="25">
        <v>57</v>
      </c>
      <c r="E5" s="25">
        <v>27</v>
      </c>
      <c r="F5" s="25">
        <v>27</v>
      </c>
    </row>
    <row r="6" spans="1:12" x14ac:dyDescent="0.25">
      <c r="A6" s="2" t="s">
        <v>2</v>
      </c>
      <c r="B6" s="2"/>
      <c r="C6" s="25"/>
      <c r="D6" s="25">
        <v>114</v>
      </c>
      <c r="E6" s="25">
        <v>38</v>
      </c>
      <c r="F6" s="25">
        <v>38</v>
      </c>
    </row>
    <row r="7" spans="1:12" x14ac:dyDescent="0.25">
      <c r="A7" s="2" t="s">
        <v>3</v>
      </c>
      <c r="B7" s="2"/>
      <c r="C7" s="25"/>
      <c r="D7" s="25">
        <v>52</v>
      </c>
      <c r="E7" s="25">
        <v>21</v>
      </c>
      <c r="F7" s="25">
        <v>4</v>
      </c>
    </row>
    <row r="8" spans="1:12" x14ac:dyDescent="0.25">
      <c r="A8" s="2" t="s">
        <v>4</v>
      </c>
      <c r="B8" s="2"/>
      <c r="C8" s="25"/>
      <c r="D8" s="25">
        <v>97</v>
      </c>
      <c r="E8" s="25">
        <v>24</v>
      </c>
      <c r="F8" s="25">
        <v>7</v>
      </c>
    </row>
    <row r="9" spans="1:12" x14ac:dyDescent="0.25">
      <c r="A9" s="2" t="s">
        <v>5</v>
      </c>
      <c r="B9" s="2"/>
      <c r="C9" s="25"/>
      <c r="D9" s="25">
        <v>255</v>
      </c>
      <c r="E9" s="25">
        <v>131</v>
      </c>
      <c r="F9" s="25">
        <v>32</v>
      </c>
    </row>
    <row r="10" spans="1:12" x14ac:dyDescent="0.25">
      <c r="A10" s="2" t="s">
        <v>6</v>
      </c>
      <c r="B10" s="2"/>
      <c r="C10" s="25"/>
      <c r="D10" s="25">
        <v>106</v>
      </c>
      <c r="E10" s="25">
        <v>57</v>
      </c>
      <c r="F10" s="25">
        <v>17</v>
      </c>
    </row>
    <row r="11" spans="1:12" x14ac:dyDescent="0.25">
      <c r="A11" s="2" t="s">
        <v>7</v>
      </c>
      <c r="B11" s="2"/>
      <c r="C11" s="25"/>
      <c r="D11" s="25">
        <v>12</v>
      </c>
      <c r="E11" s="25">
        <v>6</v>
      </c>
      <c r="F11" s="25">
        <v>2</v>
      </c>
    </row>
    <row r="12" spans="1:12" x14ac:dyDescent="0.25">
      <c r="A12" s="2" t="s">
        <v>8</v>
      </c>
      <c r="B12" s="2"/>
      <c r="C12" s="25"/>
      <c r="D12" s="25">
        <v>10</v>
      </c>
      <c r="E12" s="25">
        <v>5</v>
      </c>
      <c r="F12" s="25">
        <v>1</v>
      </c>
    </row>
    <row r="13" spans="1:12" x14ac:dyDescent="0.25">
      <c r="A13" s="12" t="s">
        <v>12</v>
      </c>
      <c r="B13" s="12"/>
      <c r="C13" s="25"/>
      <c r="D13" s="25">
        <f t="shared" ref="D13:E13" si="0">SUM(D5:D12)</f>
        <v>703</v>
      </c>
      <c r="E13" s="25">
        <f t="shared" si="0"/>
        <v>309</v>
      </c>
      <c r="F13" s="25">
        <f>SUM(F5:F12)</f>
        <v>128</v>
      </c>
    </row>
    <row r="14" spans="1:12" x14ac:dyDescent="0.25">
      <c r="D14" s="34"/>
      <c r="E14" s="34"/>
      <c r="F14" s="34"/>
    </row>
  </sheetData>
  <mergeCells count="3">
    <mergeCell ref="A3:A4"/>
    <mergeCell ref="B3:F3"/>
    <mergeCell ref="A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F578-5563-4819-88AC-2B30F9A5C447}">
  <dimension ref="A1:P23"/>
  <sheetViews>
    <sheetView topLeftCell="A6" zoomScale="145" zoomScaleNormal="145" workbookViewId="0">
      <selection activeCell="N25" sqref="N25"/>
    </sheetView>
  </sheetViews>
  <sheetFormatPr defaultColWidth="9.140625" defaultRowHeight="15" x14ac:dyDescent="0.25"/>
  <cols>
    <col min="1" max="1" width="30.5703125" style="7" customWidth="1"/>
    <col min="2" max="2" width="14.140625" style="1" customWidth="1"/>
    <col min="3" max="4" width="9.140625" style="1"/>
    <col min="5" max="5" width="10.140625" style="1" customWidth="1"/>
    <col min="6" max="6" width="9.85546875" style="1" customWidth="1"/>
    <col min="7" max="8" width="10" style="1" customWidth="1"/>
    <col min="9" max="9" width="9.140625" style="1"/>
    <col min="10" max="10" width="11.28515625" style="1" customWidth="1"/>
    <col min="11" max="11" width="9.140625" style="1"/>
    <col min="12" max="12" width="13.140625" style="1" customWidth="1"/>
    <col min="13" max="13" width="12.85546875" style="1" customWidth="1"/>
    <col min="14" max="14" width="11.28515625" style="1" customWidth="1"/>
    <col min="15" max="15" width="12.140625" style="1" bestFit="1" customWidth="1"/>
    <col min="16" max="16384" width="9.140625" style="1"/>
  </cols>
  <sheetData>
    <row r="1" spans="1:16" x14ac:dyDescent="0.25">
      <c r="A1" s="7" t="s">
        <v>39</v>
      </c>
      <c r="B1" s="1" t="s">
        <v>40</v>
      </c>
    </row>
    <row r="2" spans="1:16" ht="30" customHeight="1" x14ac:dyDescent="0.25">
      <c r="A2" s="7">
        <v>3</v>
      </c>
      <c r="B2" s="41" t="s">
        <v>38</v>
      </c>
      <c r="C2" s="41"/>
      <c r="D2" s="41"/>
      <c r="E2" s="41"/>
      <c r="F2" s="41"/>
      <c r="G2" s="41"/>
      <c r="H2" s="41"/>
    </row>
    <row r="3" spans="1:16" ht="30" customHeight="1" x14ac:dyDescent="0.25">
      <c r="A3" s="7">
        <v>4</v>
      </c>
      <c r="B3" s="41" t="s">
        <v>15</v>
      </c>
      <c r="C3" s="41"/>
      <c r="D3" s="41"/>
      <c r="E3" s="41"/>
      <c r="F3" s="41"/>
      <c r="G3" s="41"/>
      <c r="H3" s="41"/>
    </row>
    <row r="4" spans="1:16" x14ac:dyDescent="0.25">
      <c r="A4" s="7">
        <v>5</v>
      </c>
      <c r="B4" s="49" t="s">
        <v>17</v>
      </c>
      <c r="C4" s="49"/>
      <c r="D4" s="49"/>
      <c r="E4" s="49"/>
      <c r="F4" s="49"/>
      <c r="G4" s="49"/>
      <c r="H4" s="49"/>
    </row>
    <row r="5" spans="1:16" x14ac:dyDescent="0.25">
      <c r="B5" s="8"/>
      <c r="C5" s="8"/>
      <c r="D5" s="8"/>
      <c r="E5" s="8"/>
      <c r="F5" s="8"/>
      <c r="G5" s="8"/>
      <c r="H5" s="8"/>
    </row>
    <row r="6" spans="1:16" ht="45" x14ac:dyDescent="0.25">
      <c r="A6" s="7" t="s">
        <v>68</v>
      </c>
    </row>
    <row r="7" spans="1:16" ht="29.25" customHeight="1" x14ac:dyDescent="0.25">
      <c r="A7" s="6" t="s">
        <v>40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6" t="s">
        <v>30</v>
      </c>
      <c r="N7" s="11" t="s">
        <v>56</v>
      </c>
      <c r="O7" s="11" t="s">
        <v>37</v>
      </c>
    </row>
    <row r="8" spans="1:16" ht="30" x14ac:dyDescent="0.25">
      <c r="A8" s="9" t="s">
        <v>43</v>
      </c>
      <c r="B8" s="28">
        <v>137</v>
      </c>
      <c r="C8" s="28">
        <v>114</v>
      </c>
      <c r="D8" s="28">
        <v>124</v>
      </c>
      <c r="E8" s="28">
        <v>139</v>
      </c>
      <c r="F8" s="28">
        <v>144</v>
      </c>
      <c r="G8" s="28">
        <v>120</v>
      </c>
      <c r="H8" s="28">
        <v>147</v>
      </c>
      <c r="I8" s="28">
        <v>85</v>
      </c>
      <c r="J8" s="28">
        <v>73</v>
      </c>
      <c r="K8" s="28"/>
      <c r="L8" s="28"/>
      <c r="M8" s="28"/>
      <c r="N8" s="32">
        <f>AVERAGE(B8:M8)</f>
        <v>120.33333333333333</v>
      </c>
      <c r="O8" s="31">
        <f>SUM(B8:M8)</f>
        <v>1083</v>
      </c>
    </row>
    <row r="9" spans="1:16" ht="30" x14ac:dyDescent="0.25">
      <c r="A9" s="10" t="s">
        <v>41</v>
      </c>
      <c r="B9" s="28">
        <v>90</v>
      </c>
      <c r="C9" s="28">
        <v>116</v>
      </c>
      <c r="D9" s="28">
        <v>112</v>
      </c>
      <c r="E9" s="28">
        <v>80</v>
      </c>
      <c r="F9" s="28">
        <v>99</v>
      </c>
      <c r="G9" s="28">
        <v>104</v>
      </c>
      <c r="H9" s="28">
        <v>125</v>
      </c>
      <c r="I9" s="28">
        <v>114</v>
      </c>
      <c r="J9" s="28">
        <v>105</v>
      </c>
      <c r="K9" s="28"/>
      <c r="L9" s="28"/>
      <c r="M9" s="28"/>
      <c r="N9" s="32">
        <f t="shared" ref="N9:N10" si="0">AVERAGE(B9:M9)</f>
        <v>105</v>
      </c>
      <c r="O9" s="31">
        <f t="shared" ref="O9:O10" si="1">SUM(B9:M9)</f>
        <v>945</v>
      </c>
    </row>
    <row r="10" spans="1:16" ht="45" x14ac:dyDescent="0.25">
      <c r="A10" s="9" t="s">
        <v>42</v>
      </c>
      <c r="B10" s="28">
        <v>376</v>
      </c>
      <c r="C10" s="28">
        <v>384</v>
      </c>
      <c r="D10" s="28">
        <v>415</v>
      </c>
      <c r="E10" s="28">
        <v>414</v>
      </c>
      <c r="F10" s="28">
        <v>387</v>
      </c>
      <c r="G10" s="28">
        <v>339</v>
      </c>
      <c r="H10" s="28">
        <v>440</v>
      </c>
      <c r="I10" s="28">
        <v>395</v>
      </c>
      <c r="J10" s="28">
        <v>394</v>
      </c>
      <c r="K10" s="28"/>
      <c r="L10" s="28"/>
      <c r="M10" s="28"/>
      <c r="N10" s="32">
        <f t="shared" si="0"/>
        <v>393.77777777777777</v>
      </c>
      <c r="O10" s="31">
        <f t="shared" si="1"/>
        <v>3544</v>
      </c>
    </row>
    <row r="11" spans="1:16" x14ac:dyDescent="0.25">
      <c r="A11" s="30" t="s">
        <v>12</v>
      </c>
      <c r="B11" s="31">
        <f>SUM(B8:B10)</f>
        <v>603</v>
      </c>
      <c r="C11" s="31">
        <f t="shared" ref="C11:M11" si="2">SUM(C8:C10)</f>
        <v>614</v>
      </c>
      <c r="D11" s="31">
        <f t="shared" si="2"/>
        <v>651</v>
      </c>
      <c r="E11" s="31">
        <f t="shared" si="2"/>
        <v>633</v>
      </c>
      <c r="F11" s="31">
        <f t="shared" si="2"/>
        <v>630</v>
      </c>
      <c r="G11" s="31">
        <f t="shared" si="2"/>
        <v>563</v>
      </c>
      <c r="H11" s="31">
        <f t="shared" si="2"/>
        <v>712</v>
      </c>
      <c r="I11" s="31">
        <f t="shared" si="2"/>
        <v>594</v>
      </c>
      <c r="J11" s="31">
        <f t="shared" si="2"/>
        <v>572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29"/>
      <c r="O11" s="29"/>
    </row>
    <row r="13" spans="1:16" ht="30" x14ac:dyDescent="0.25">
      <c r="A13" s="6" t="s">
        <v>40</v>
      </c>
      <c r="B13" s="6" t="s">
        <v>61</v>
      </c>
      <c r="C13" s="6" t="s">
        <v>31</v>
      </c>
      <c r="D13" s="6" t="s">
        <v>32</v>
      </c>
      <c r="E13" s="6" t="s">
        <v>33</v>
      </c>
      <c r="F13" s="6" t="s">
        <v>34</v>
      </c>
      <c r="G13" s="6" t="s">
        <v>35</v>
      </c>
      <c r="H13" s="6" t="s">
        <v>36</v>
      </c>
      <c r="I13" s="6" t="s">
        <v>25</v>
      </c>
      <c r="J13" s="6" t="s">
        <v>26</v>
      </c>
      <c r="K13" s="6" t="s">
        <v>27</v>
      </c>
      <c r="L13" s="6" t="s">
        <v>28</v>
      </c>
      <c r="M13" s="6" t="s">
        <v>29</v>
      </c>
      <c r="N13" s="6" t="s">
        <v>30</v>
      </c>
      <c r="O13" s="6" t="s">
        <v>56</v>
      </c>
      <c r="P13" s="6" t="s">
        <v>37</v>
      </c>
    </row>
    <row r="14" spans="1:16" x14ac:dyDescent="0.25">
      <c r="A14" s="46" t="s">
        <v>43</v>
      </c>
      <c r="B14" s="15" t="s">
        <v>63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5"/>
      <c r="O14" s="32" t="e">
        <f t="shared" ref="O14:O22" si="3">AVERAGE(C14:N14)</f>
        <v>#DIV/0!</v>
      </c>
      <c r="P14" s="31">
        <f t="shared" ref="P14:P22" si="4">SUM(C14:N14)</f>
        <v>0</v>
      </c>
    </row>
    <row r="15" spans="1:16" x14ac:dyDescent="0.25">
      <c r="A15" s="47"/>
      <c r="B15" s="15" t="s">
        <v>64</v>
      </c>
      <c r="C15" s="28">
        <v>137</v>
      </c>
      <c r="D15" s="28">
        <v>114</v>
      </c>
      <c r="E15" s="28">
        <v>124</v>
      </c>
      <c r="F15" s="28">
        <v>139</v>
      </c>
      <c r="G15" s="28">
        <v>144</v>
      </c>
      <c r="H15" s="28">
        <v>120</v>
      </c>
      <c r="I15" s="28">
        <v>147</v>
      </c>
      <c r="J15" s="28">
        <v>85</v>
      </c>
      <c r="K15" s="28">
        <v>73</v>
      </c>
      <c r="L15" s="28"/>
      <c r="M15" s="28"/>
      <c r="N15" s="25"/>
      <c r="O15" s="32">
        <f t="shared" si="3"/>
        <v>120.33333333333333</v>
      </c>
      <c r="P15" s="31">
        <f t="shared" si="4"/>
        <v>1083</v>
      </c>
    </row>
    <row r="16" spans="1:16" x14ac:dyDescent="0.25">
      <c r="A16" s="48"/>
      <c r="B16" s="16" t="s">
        <v>62</v>
      </c>
      <c r="C16" s="31">
        <f>SUM(C14:C15)</f>
        <v>137</v>
      </c>
      <c r="D16" s="31">
        <f t="shared" ref="D16:N16" si="5">SUM(D14:D15)</f>
        <v>114</v>
      </c>
      <c r="E16" s="31">
        <f t="shared" si="5"/>
        <v>124</v>
      </c>
      <c r="F16" s="31">
        <f t="shared" si="5"/>
        <v>139</v>
      </c>
      <c r="G16" s="31">
        <f t="shared" si="5"/>
        <v>144</v>
      </c>
      <c r="H16" s="31">
        <f t="shared" si="5"/>
        <v>120</v>
      </c>
      <c r="I16" s="31">
        <f t="shared" si="5"/>
        <v>147</v>
      </c>
      <c r="J16" s="31">
        <f t="shared" si="5"/>
        <v>85</v>
      </c>
      <c r="K16" s="31">
        <f t="shared" si="5"/>
        <v>73</v>
      </c>
      <c r="L16" s="31">
        <f t="shared" si="5"/>
        <v>0</v>
      </c>
      <c r="M16" s="31">
        <f t="shared" si="5"/>
        <v>0</v>
      </c>
      <c r="N16" s="33">
        <f t="shared" si="5"/>
        <v>0</v>
      </c>
      <c r="O16" s="32">
        <f t="shared" si="3"/>
        <v>90.25</v>
      </c>
      <c r="P16" s="31">
        <f t="shared" si="4"/>
        <v>1083</v>
      </c>
    </row>
    <row r="17" spans="1:16" x14ac:dyDescent="0.25">
      <c r="A17" s="46" t="s">
        <v>41</v>
      </c>
      <c r="B17" s="15" t="s">
        <v>63</v>
      </c>
      <c r="C17" s="28">
        <v>29</v>
      </c>
      <c r="D17" s="28">
        <v>53</v>
      </c>
      <c r="E17" s="28">
        <v>58</v>
      </c>
      <c r="F17" s="28">
        <v>44</v>
      </c>
      <c r="G17" s="28">
        <v>40</v>
      </c>
      <c r="H17" s="28">
        <v>40</v>
      </c>
      <c r="I17" s="28">
        <v>53</v>
      </c>
      <c r="J17" s="28">
        <v>50</v>
      </c>
      <c r="K17" s="28">
        <v>41</v>
      </c>
      <c r="L17" s="28"/>
      <c r="M17" s="28"/>
      <c r="N17" s="28"/>
      <c r="O17" s="32">
        <f t="shared" si="3"/>
        <v>45.333333333333336</v>
      </c>
      <c r="P17" s="31">
        <f t="shared" si="4"/>
        <v>408</v>
      </c>
    </row>
    <row r="18" spans="1:16" x14ac:dyDescent="0.25">
      <c r="A18" s="47"/>
      <c r="B18" s="15" t="s">
        <v>64</v>
      </c>
      <c r="C18" s="28">
        <v>61</v>
      </c>
      <c r="D18" s="28">
        <v>63</v>
      </c>
      <c r="E18" s="28">
        <v>54</v>
      </c>
      <c r="F18" s="28">
        <v>37</v>
      </c>
      <c r="G18" s="28">
        <v>59</v>
      </c>
      <c r="H18" s="28">
        <v>64</v>
      </c>
      <c r="I18" s="28">
        <f>125-I17</f>
        <v>72</v>
      </c>
      <c r="J18" s="28">
        <f>114-J17</f>
        <v>64</v>
      </c>
      <c r="K18" s="28">
        <f>105-K17</f>
        <v>64</v>
      </c>
      <c r="L18" s="28"/>
      <c r="M18" s="28"/>
      <c r="N18" s="25"/>
      <c r="O18" s="32">
        <f t="shared" si="3"/>
        <v>59.777777777777779</v>
      </c>
      <c r="P18" s="31">
        <f t="shared" si="4"/>
        <v>538</v>
      </c>
    </row>
    <row r="19" spans="1:16" x14ac:dyDescent="0.25">
      <c r="A19" s="48"/>
      <c r="B19" s="16" t="s">
        <v>62</v>
      </c>
      <c r="C19" s="31">
        <f>SUM(C17:C18)</f>
        <v>90</v>
      </c>
      <c r="D19" s="31">
        <f t="shared" ref="D19:N19" si="6">SUM(D17:D18)</f>
        <v>116</v>
      </c>
      <c r="E19" s="31">
        <f t="shared" si="6"/>
        <v>112</v>
      </c>
      <c r="F19" s="31">
        <f t="shared" si="6"/>
        <v>81</v>
      </c>
      <c r="G19" s="31">
        <f t="shared" si="6"/>
        <v>99</v>
      </c>
      <c r="H19" s="31">
        <f t="shared" si="6"/>
        <v>104</v>
      </c>
      <c r="I19" s="31">
        <f t="shared" si="6"/>
        <v>125</v>
      </c>
      <c r="J19" s="31">
        <f t="shared" si="6"/>
        <v>114</v>
      </c>
      <c r="K19" s="31">
        <f t="shared" si="6"/>
        <v>105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2">
        <f t="shared" si="3"/>
        <v>78.833333333333329</v>
      </c>
      <c r="P19" s="31">
        <f t="shared" si="4"/>
        <v>946</v>
      </c>
    </row>
    <row r="20" spans="1:16" x14ac:dyDescent="0.25">
      <c r="A20" s="46" t="s">
        <v>42</v>
      </c>
      <c r="B20" s="15" t="s">
        <v>63</v>
      </c>
      <c r="C20" s="28">
        <v>74</v>
      </c>
      <c r="D20" s="28">
        <v>105</v>
      </c>
      <c r="E20" s="28">
        <v>134</v>
      </c>
      <c r="F20" s="28">
        <v>123</v>
      </c>
      <c r="G20" s="28">
        <v>121</v>
      </c>
      <c r="H20" s="28">
        <v>85</v>
      </c>
      <c r="I20" s="28">
        <v>140</v>
      </c>
      <c r="J20" s="28">
        <v>135</v>
      </c>
      <c r="K20" s="28">
        <v>122</v>
      </c>
      <c r="L20" s="28"/>
      <c r="M20" s="28"/>
      <c r="N20" s="25"/>
      <c r="O20" s="32">
        <f t="shared" si="3"/>
        <v>115.44444444444444</v>
      </c>
      <c r="P20" s="31">
        <f t="shared" si="4"/>
        <v>1039</v>
      </c>
    </row>
    <row r="21" spans="1:16" x14ac:dyDescent="0.25">
      <c r="A21" s="47"/>
      <c r="B21" s="15" t="s">
        <v>64</v>
      </c>
      <c r="C21" s="28">
        <v>302</v>
      </c>
      <c r="D21" s="28">
        <v>279</v>
      </c>
      <c r="E21" s="28">
        <v>281</v>
      </c>
      <c r="F21" s="28">
        <v>291</v>
      </c>
      <c r="G21" s="28">
        <v>266</v>
      </c>
      <c r="H21" s="28">
        <v>254</v>
      </c>
      <c r="I21" s="28">
        <v>300</v>
      </c>
      <c r="J21" s="28">
        <v>260</v>
      </c>
      <c r="K21" s="28">
        <v>272</v>
      </c>
      <c r="L21" s="28"/>
      <c r="M21" s="28"/>
      <c r="N21" s="25"/>
      <c r="O21" s="32">
        <f t="shared" si="3"/>
        <v>278.33333333333331</v>
      </c>
      <c r="P21" s="31">
        <f t="shared" si="4"/>
        <v>2505</v>
      </c>
    </row>
    <row r="22" spans="1:16" x14ac:dyDescent="0.25">
      <c r="A22" s="48"/>
      <c r="B22" s="16" t="s">
        <v>62</v>
      </c>
      <c r="C22" s="31">
        <f>SUM(C20:C21)</f>
        <v>376</v>
      </c>
      <c r="D22" s="31">
        <f t="shared" ref="D22" si="7">SUM(D20:D21)</f>
        <v>384</v>
      </c>
      <c r="E22" s="31">
        <f t="shared" ref="E22" si="8">SUM(E20:E21)</f>
        <v>415</v>
      </c>
      <c r="F22" s="31">
        <f t="shared" ref="F22" si="9">SUM(F20:F21)</f>
        <v>414</v>
      </c>
      <c r="G22" s="31">
        <f t="shared" ref="G22" si="10">SUM(G20:G21)</f>
        <v>387</v>
      </c>
      <c r="H22" s="31">
        <f t="shared" ref="H22" si="11">SUM(H20:H21)</f>
        <v>339</v>
      </c>
      <c r="I22" s="31">
        <f t="shared" ref="I22" si="12">SUM(I20:I21)</f>
        <v>440</v>
      </c>
      <c r="J22" s="31">
        <f t="shared" ref="J22" si="13">SUM(J20:J21)</f>
        <v>395</v>
      </c>
      <c r="K22" s="31">
        <f t="shared" ref="K22" si="14">SUM(K20:K21)</f>
        <v>394</v>
      </c>
      <c r="L22" s="31">
        <f t="shared" ref="L22" si="15">SUM(L20:L21)</f>
        <v>0</v>
      </c>
      <c r="M22" s="31">
        <f t="shared" ref="M22:N22" si="16">SUM(M20:M21)</f>
        <v>0</v>
      </c>
      <c r="N22" s="31">
        <f t="shared" si="16"/>
        <v>0</v>
      </c>
      <c r="O22" s="32">
        <f t="shared" si="3"/>
        <v>295.33333333333331</v>
      </c>
      <c r="P22" s="31">
        <f t="shared" si="4"/>
        <v>3544</v>
      </c>
    </row>
    <row r="23" spans="1:16" x14ac:dyDescent="0.25">
      <c r="A23" s="30" t="s">
        <v>12</v>
      </c>
      <c r="B23" s="31">
        <f>SUM(B16,B19,B22)</f>
        <v>0</v>
      </c>
      <c r="C23" s="31">
        <f>SUM(C16,C19,C22)</f>
        <v>603</v>
      </c>
      <c r="D23" s="31">
        <f t="shared" ref="D23:N23" si="17">SUM(D16,D19,D22)</f>
        <v>614</v>
      </c>
      <c r="E23" s="31">
        <f t="shared" si="17"/>
        <v>651</v>
      </c>
      <c r="F23" s="31">
        <f t="shared" si="17"/>
        <v>634</v>
      </c>
      <c r="G23" s="31">
        <f t="shared" si="17"/>
        <v>630</v>
      </c>
      <c r="H23" s="31">
        <f t="shared" si="17"/>
        <v>563</v>
      </c>
      <c r="I23" s="31">
        <f t="shared" si="17"/>
        <v>712</v>
      </c>
      <c r="J23" s="31">
        <f t="shared" si="17"/>
        <v>594</v>
      </c>
      <c r="K23" s="31">
        <f t="shared" si="17"/>
        <v>572</v>
      </c>
      <c r="L23" s="31">
        <f t="shared" si="17"/>
        <v>0</v>
      </c>
      <c r="M23" s="31">
        <f t="shared" si="17"/>
        <v>0</v>
      </c>
      <c r="N23" s="31">
        <f t="shared" si="17"/>
        <v>0</v>
      </c>
      <c r="O23" s="29"/>
    </row>
  </sheetData>
  <mergeCells count="6">
    <mergeCell ref="A20:A22"/>
    <mergeCell ref="A14:A16"/>
    <mergeCell ref="B4:H4"/>
    <mergeCell ref="B3:H3"/>
    <mergeCell ref="B2:H2"/>
    <mergeCell ref="A17:A19"/>
  </mergeCells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D12A-1873-40DD-8747-C4A9D8B533E2}">
  <dimension ref="A1:C15"/>
  <sheetViews>
    <sheetView zoomScale="190" zoomScaleNormal="190" workbookViewId="0">
      <selection activeCell="C14" sqref="C14"/>
    </sheetView>
  </sheetViews>
  <sheetFormatPr defaultRowHeight="15" x14ac:dyDescent="0.25"/>
  <cols>
    <col min="1" max="1" width="16" customWidth="1"/>
    <col min="2" max="2" width="29.140625" customWidth="1"/>
    <col min="3" max="3" width="32.85546875" customWidth="1"/>
    <col min="5" max="5" width="9.140625" customWidth="1"/>
  </cols>
  <sheetData>
    <row r="1" spans="1:3" x14ac:dyDescent="0.25">
      <c r="A1" s="5" t="s">
        <v>18</v>
      </c>
    </row>
    <row r="4" spans="1:3" ht="32.25" customHeight="1" x14ac:dyDescent="0.25">
      <c r="A4" s="43" t="s">
        <v>0</v>
      </c>
      <c r="B4" s="50" t="s">
        <v>89</v>
      </c>
      <c r="C4" s="51"/>
    </row>
    <row r="5" spans="1:3" ht="30" x14ac:dyDescent="0.25">
      <c r="A5" s="43"/>
      <c r="B5" s="6" t="s">
        <v>66</v>
      </c>
      <c r="C5" s="6" t="s">
        <v>86</v>
      </c>
    </row>
    <row r="6" spans="1:3" x14ac:dyDescent="0.25">
      <c r="A6" s="2" t="s">
        <v>1</v>
      </c>
      <c r="B6" s="2">
        <v>17</v>
      </c>
      <c r="C6" s="2">
        <f>147-B6</f>
        <v>130</v>
      </c>
    </row>
    <row r="7" spans="1:3" x14ac:dyDescent="0.25">
      <c r="A7" s="2" t="s">
        <v>2</v>
      </c>
      <c r="B7" s="2">
        <v>22</v>
      </c>
      <c r="C7" s="2">
        <f>264-B7</f>
        <v>242</v>
      </c>
    </row>
    <row r="8" spans="1:3" x14ac:dyDescent="0.25">
      <c r="A8" s="2" t="s">
        <v>3</v>
      </c>
      <c r="B8" s="2">
        <v>6</v>
      </c>
      <c r="C8" s="2">
        <f>90-B8</f>
        <v>84</v>
      </c>
    </row>
    <row r="9" spans="1:3" x14ac:dyDescent="0.25">
      <c r="A9" s="2" t="s">
        <v>4</v>
      </c>
      <c r="B9" s="2">
        <v>16</v>
      </c>
      <c r="C9" s="2">
        <f>164-B9</f>
        <v>148</v>
      </c>
    </row>
    <row r="10" spans="1:3" x14ac:dyDescent="0.25">
      <c r="A10" s="2" t="s">
        <v>5</v>
      </c>
      <c r="B10" s="2">
        <v>81</v>
      </c>
      <c r="C10" s="2">
        <f>920-B10</f>
        <v>839</v>
      </c>
    </row>
    <row r="11" spans="1:3" x14ac:dyDescent="0.25">
      <c r="A11" s="2" t="s">
        <v>6</v>
      </c>
      <c r="B11" s="2">
        <v>43</v>
      </c>
      <c r="C11" s="2">
        <f>412-43</f>
        <v>369</v>
      </c>
    </row>
    <row r="12" spans="1:3" x14ac:dyDescent="0.25">
      <c r="A12" s="2" t="s">
        <v>7</v>
      </c>
      <c r="B12" s="2">
        <v>8</v>
      </c>
      <c r="C12" s="2">
        <f>82-B12</f>
        <v>74</v>
      </c>
    </row>
    <row r="13" spans="1:3" x14ac:dyDescent="0.25">
      <c r="A13" s="2" t="s">
        <v>8</v>
      </c>
      <c r="B13" s="2">
        <v>1</v>
      </c>
      <c r="C13" s="2">
        <f>26-B13</f>
        <v>25</v>
      </c>
    </row>
    <row r="14" spans="1:3" x14ac:dyDescent="0.25">
      <c r="A14" s="12" t="s">
        <v>12</v>
      </c>
      <c r="B14" s="12">
        <f>SUM(B6:B13)</f>
        <v>194</v>
      </c>
      <c r="C14" s="12">
        <f>SUM(C6:C13)</f>
        <v>1911</v>
      </c>
    </row>
    <row r="15" spans="1:3" x14ac:dyDescent="0.25">
      <c r="B15" s="34">
        <f>B14/2105</f>
        <v>9.2161520190023757E-2</v>
      </c>
      <c r="C15" s="34">
        <f>C14/2105</f>
        <v>0.90783847980997623</v>
      </c>
    </row>
  </sheetData>
  <mergeCells count="2">
    <mergeCell ref="A4:A5"/>
    <mergeCell ref="B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054F-C415-4EA9-8C1C-B3DF8750B735}">
  <dimension ref="A1:O8"/>
  <sheetViews>
    <sheetView zoomScale="190" zoomScaleNormal="190" workbookViewId="0">
      <selection activeCell="J4" sqref="J4"/>
    </sheetView>
  </sheetViews>
  <sheetFormatPr defaultRowHeight="15" x14ac:dyDescent="0.25"/>
  <cols>
    <col min="1" max="1" width="21.7109375" customWidth="1"/>
    <col min="10" max="10" width="13.85546875" customWidth="1"/>
    <col min="12" max="12" width="14.140625" customWidth="1"/>
    <col min="13" max="14" width="12.7109375" customWidth="1"/>
    <col min="15" max="15" width="11.140625" customWidth="1"/>
  </cols>
  <sheetData>
    <row r="1" spans="1:15" x14ac:dyDescent="0.25">
      <c r="A1" s="5" t="s">
        <v>19</v>
      </c>
    </row>
    <row r="3" spans="1:15" ht="30" x14ac:dyDescent="0.25">
      <c r="A3" s="11" t="s">
        <v>52</v>
      </c>
      <c r="B3" s="6" t="s">
        <v>31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11" t="s">
        <v>56</v>
      </c>
      <c r="O3" s="11" t="s">
        <v>37</v>
      </c>
    </row>
    <row r="4" spans="1:15" ht="14.25" customHeight="1" x14ac:dyDescent="0.25">
      <c r="A4" s="6" t="s">
        <v>87</v>
      </c>
      <c r="B4" s="25">
        <f>SUM('1'!B15-'1'!B13)</f>
        <v>69</v>
      </c>
      <c r="C4" s="25">
        <f>SUM('1'!C15-'1'!C13)</f>
        <v>58</v>
      </c>
      <c r="D4" s="25">
        <f>SUM('1'!D15-'1'!D13)</f>
        <v>78</v>
      </c>
      <c r="E4" s="25">
        <f>SUM('1'!E15-'1'!E13)</f>
        <v>48</v>
      </c>
      <c r="F4" s="25">
        <f>SUM('1'!F15-'1'!F13)</f>
        <v>46</v>
      </c>
      <c r="G4" s="25">
        <f>SUM('1'!G15-'1'!G13)</f>
        <v>45</v>
      </c>
      <c r="H4" s="25">
        <f>SUM('1'!H15-'1'!H13)</f>
        <v>103</v>
      </c>
      <c r="I4" s="25">
        <f>SUM('1'!I15-'1'!I13)</f>
        <v>79</v>
      </c>
      <c r="J4" s="25">
        <f>SUM('1'!J15-'1'!J13)</f>
        <v>65</v>
      </c>
      <c r="K4" s="25">
        <f>SUM('1'!K15-'1'!K13)</f>
        <v>0</v>
      </c>
      <c r="L4" s="25">
        <f>SUM('1'!L15-'1'!L13)</f>
        <v>0</v>
      </c>
      <c r="M4" s="25">
        <f>SUM('1'!M15-'1'!M13)</f>
        <v>0</v>
      </c>
      <c r="N4" s="27">
        <f>AVERAGE(B4:M4)</f>
        <v>49.25</v>
      </c>
      <c r="O4" s="27">
        <f>SUM(B4:M4)</f>
        <v>591</v>
      </c>
    </row>
    <row r="5" spans="1:15" x14ac:dyDescent="0.25">
      <c r="A5" s="6" t="s">
        <v>53</v>
      </c>
      <c r="B5" s="28">
        <f>'1'!B13</f>
        <v>534</v>
      </c>
      <c r="C5" s="28">
        <f>'1'!C13</f>
        <v>556</v>
      </c>
      <c r="D5" s="28">
        <f>'1'!D13</f>
        <v>573</v>
      </c>
      <c r="E5" s="28">
        <f>'1'!E13</f>
        <v>579</v>
      </c>
      <c r="F5" s="28">
        <f>'1'!F13</f>
        <v>572</v>
      </c>
      <c r="G5" s="28">
        <f>'1'!G13</f>
        <v>505</v>
      </c>
      <c r="H5" s="28">
        <f>'1'!H13</f>
        <v>626</v>
      </c>
      <c r="I5" s="28">
        <f>'1'!I13</f>
        <v>520</v>
      </c>
      <c r="J5" s="28">
        <f>'1'!J13</f>
        <v>522</v>
      </c>
      <c r="K5" s="28">
        <f>'1'!K13</f>
        <v>0</v>
      </c>
      <c r="L5" s="28">
        <f>'1'!L13</f>
        <v>0</v>
      </c>
      <c r="M5" s="28">
        <f>'1'!M13</f>
        <v>0</v>
      </c>
      <c r="N5" s="27">
        <f t="shared" ref="N5:N7" si="0">AVERAGE(B5:M5)</f>
        <v>415.58333333333331</v>
      </c>
      <c r="O5" s="25">
        <f t="shared" ref="O5:O7" si="1">SUM(B5:M5)</f>
        <v>4987</v>
      </c>
    </row>
    <row r="6" spans="1:15" x14ac:dyDescent="0.25">
      <c r="A6" s="6" t="s">
        <v>54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7" t="e">
        <f t="shared" si="0"/>
        <v>#DIV/0!</v>
      </c>
      <c r="O6" s="25">
        <f t="shared" si="1"/>
        <v>0</v>
      </c>
    </row>
    <row r="7" spans="1:15" x14ac:dyDescent="0.25">
      <c r="A7" s="6" t="s">
        <v>55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7">
        <f t="shared" si="0"/>
        <v>0</v>
      </c>
      <c r="O7" s="25">
        <f t="shared" si="1"/>
        <v>0</v>
      </c>
    </row>
    <row r="8" spans="1:15" x14ac:dyDescent="0.25">
      <c r="A8" s="11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8919-F85B-4AA3-B07B-94D023216736}">
  <dimension ref="A1:N13"/>
  <sheetViews>
    <sheetView workbookViewId="0">
      <selection activeCell="B6" sqref="B6:M6"/>
    </sheetView>
  </sheetViews>
  <sheetFormatPr defaultRowHeight="15" x14ac:dyDescent="0.25"/>
  <cols>
    <col min="1" max="1" width="40.140625" bestFit="1" customWidth="1"/>
    <col min="2" max="2" width="8" customWidth="1"/>
    <col min="3" max="3" width="10.140625" customWidth="1"/>
    <col min="10" max="10" width="10.5703125" customWidth="1"/>
    <col min="11" max="11" width="9.85546875" customWidth="1"/>
    <col min="12" max="12" width="10.85546875" customWidth="1"/>
    <col min="13" max="13" width="11" customWidth="1"/>
    <col min="14" max="14" width="16.85546875" customWidth="1"/>
  </cols>
  <sheetData>
    <row r="1" spans="1:14" x14ac:dyDescent="0.25">
      <c r="A1" s="4" t="s">
        <v>20</v>
      </c>
    </row>
    <row r="2" spans="1:14" x14ac:dyDescent="0.25">
      <c r="A2" s="4" t="s">
        <v>67</v>
      </c>
    </row>
    <row r="3" spans="1:14" x14ac:dyDescent="0.25">
      <c r="A3" s="4" t="s">
        <v>70</v>
      </c>
    </row>
    <row r="4" spans="1:14" x14ac:dyDescent="0.25">
      <c r="A4" s="4" t="s">
        <v>75</v>
      </c>
    </row>
    <row r="5" spans="1:14" ht="18.75" x14ac:dyDescent="0.3">
      <c r="A5" s="19" t="s">
        <v>71</v>
      </c>
    </row>
    <row r="6" spans="1:14" ht="30" x14ac:dyDescent="0.25">
      <c r="A6" s="6" t="s">
        <v>51</v>
      </c>
      <c r="B6" s="6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72</v>
      </c>
    </row>
    <row r="7" spans="1:14" ht="15.75" x14ac:dyDescent="0.25">
      <c r="A7" s="17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x14ac:dyDescent="0.25">
      <c r="A8" s="17" t="s">
        <v>49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17" t="s">
        <v>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1.5" x14ac:dyDescent="0.25">
      <c r="A10" s="18" t="s">
        <v>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1.5" x14ac:dyDescent="0.25">
      <c r="A11" s="18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1.5" x14ac:dyDescent="0.25">
      <c r="A12" s="18" t="s">
        <v>46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18" t="s">
        <v>47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9525-D4A7-43FC-A47E-AABE1719C313}">
  <dimension ref="A1"/>
  <sheetViews>
    <sheetView workbookViewId="0"/>
  </sheetViews>
  <sheetFormatPr defaultRowHeight="15" x14ac:dyDescent="0.25"/>
  <sheetData>
    <row r="1" spans="1:1" x14ac:dyDescent="0.25">
      <c r="A1" s="4" t="s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06E0-5A0A-4649-8601-BA4ED01D1C62}">
  <dimension ref="A1:B3"/>
  <sheetViews>
    <sheetView workbookViewId="0">
      <selection activeCell="J15" sqref="J15"/>
    </sheetView>
  </sheetViews>
  <sheetFormatPr defaultRowHeight="15" x14ac:dyDescent="0.25"/>
  <sheetData>
    <row r="1" spans="1:2" x14ac:dyDescent="0.25">
      <c r="A1">
        <v>9</v>
      </c>
      <c r="B1" s="4" t="s">
        <v>21</v>
      </c>
    </row>
    <row r="2" spans="1:2" x14ac:dyDescent="0.25">
      <c r="A2">
        <v>10</v>
      </c>
      <c r="B2" s="4" t="s">
        <v>22</v>
      </c>
    </row>
    <row r="3" spans="1:2" x14ac:dyDescent="0.25">
      <c r="A3">
        <v>12</v>
      </c>
      <c r="B3" s="4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C03DF3531AD448DC23981684DF001" ma:contentTypeVersion="11" ma:contentTypeDescription="Create a new document." ma:contentTypeScope="" ma:versionID="306c1e0993308fd4e11f227857a94dbc">
  <xsd:schema xmlns:xsd="http://www.w3.org/2001/XMLSchema" xmlns:xs="http://www.w3.org/2001/XMLSchema" xmlns:p="http://schemas.microsoft.com/office/2006/metadata/properties" xmlns:ns3="fb5349fb-407d-4543-b711-162bec71148a" targetNamespace="http://schemas.microsoft.com/office/2006/metadata/properties" ma:root="true" ma:fieldsID="dbc0f5e54b59f14cfdd724ffcb424423" ns3:_="">
    <xsd:import namespace="fb5349fb-407d-4543-b711-162bec7114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349fb-407d-4543-b711-162bec711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21D091-CE90-49AE-89EE-FFAB7CA01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FE108D-F593-435E-B0DC-E103DF51AC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66FED2-1570-4436-A735-FF98AC3DE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349fb-407d-4543-b711-162bec711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General Notes and Questions</vt:lpstr>
      <vt:lpstr>1</vt:lpstr>
      <vt:lpstr>2</vt:lpstr>
      <vt:lpstr>3, 4, 5</vt:lpstr>
      <vt:lpstr>6</vt:lpstr>
      <vt:lpstr>7</vt:lpstr>
      <vt:lpstr>8</vt:lpstr>
      <vt:lpstr>11</vt:lpstr>
      <vt:lpstr>9, 10, 12</vt:lpstr>
      <vt:lpstr>Visuals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Persinger [KDADS]</dc:creator>
  <cp:lastModifiedBy>KC Johnson [HealthSource]</cp:lastModifiedBy>
  <dcterms:created xsi:type="dcterms:W3CDTF">2015-06-05T18:17:20Z</dcterms:created>
  <dcterms:modified xsi:type="dcterms:W3CDTF">2023-04-17T20:03:18Z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0x0101009B0C03DF3531AD448DC23981684DF001</vt:lpwstr>
  </property>
</Properties>
</file>