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usiness Services\Patient Accounts\Website Updates\2023\"/>
    </mc:Choice>
  </mc:AlternateContent>
  <xr:revisionPtr revIDLastSave="0" documentId="8_{5DD3A823-EFD4-4225-B9BB-B849CC33D2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DRG" sheetId="2" r:id="rId2"/>
    <sheet name="Sheet2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5" i="1" l="1"/>
  <c r="D14" i="1"/>
  <c r="D11" i="1"/>
  <c r="D12" i="1" s="1"/>
  <c r="D18" i="1" s="1"/>
  <c r="E11" i="1"/>
  <c r="E12" i="1" s="1"/>
  <c r="E18" i="1" s="1"/>
  <c r="E14" i="1" l="1"/>
  <c r="E34" i="1" s="1"/>
  <c r="E42" i="1"/>
  <c r="E41" i="1"/>
  <c r="D42" i="1"/>
  <c r="E26" i="1" l="1"/>
  <c r="E25" i="1"/>
  <c r="E36" i="1"/>
  <c r="E35" i="1"/>
  <c r="E27" i="1"/>
  <c r="E39" i="1"/>
  <c r="E28" i="1"/>
  <c r="E38" i="1"/>
  <c r="E31" i="1"/>
  <c r="E30" i="1"/>
  <c r="E23" i="1"/>
  <c r="E33" i="1"/>
  <c r="E22" i="1"/>
  <c r="E21" i="1"/>
  <c r="E29" i="1"/>
  <c r="E37" i="1"/>
  <c r="E24" i="1"/>
  <c r="E32" i="1"/>
  <c r="E40" i="1"/>
  <c r="D39" i="1"/>
  <c r="D35" i="1"/>
  <c r="D29" i="1"/>
  <c r="D21" i="1"/>
  <c r="D40" i="1"/>
  <c r="D38" i="1"/>
  <c r="D36" i="1"/>
  <c r="D34" i="1"/>
  <c r="D32" i="1"/>
  <c r="D30" i="1"/>
  <c r="D28" i="1"/>
  <c r="D26" i="1"/>
  <c r="D24" i="1"/>
  <c r="D22" i="1"/>
  <c r="D37" i="1"/>
  <c r="D33" i="1"/>
  <c r="D27" i="1"/>
  <c r="D23" i="1"/>
  <c r="D41" i="1"/>
  <c r="D31" i="1"/>
  <c r="D25" i="1"/>
  <c r="E44" i="1" l="1"/>
  <c r="E3" i="1" s="1"/>
  <c r="D44" i="1"/>
</calcChain>
</file>

<file path=xl/sharedStrings.xml><?xml version="1.0" encoding="utf-8"?>
<sst xmlns="http://schemas.openxmlformats.org/spreadsheetml/2006/main" count="61" uniqueCount="58">
  <si>
    <t>Day</t>
  </si>
  <si>
    <t>Labor</t>
  </si>
  <si>
    <t>Non-labor</t>
  </si>
  <si>
    <t>DRG</t>
  </si>
  <si>
    <t>Age</t>
  </si>
  <si>
    <t>Wage Index</t>
  </si>
  <si>
    <t>Labor rate</t>
  </si>
  <si>
    <t>Total Rate</t>
  </si>
  <si>
    <t>Per diem base rate</t>
  </si>
  <si>
    <t>Medicare Rate Calculator</t>
  </si>
  <si>
    <t>Days</t>
  </si>
  <si>
    <t>Days after</t>
  </si>
  <si>
    <t>Total Payment</t>
  </si>
  <si>
    <t>Comorbidity Adjustment</t>
  </si>
  <si>
    <t>Age Adjustment</t>
  </si>
  <si>
    <t>Low age</t>
  </si>
  <si>
    <t>Top Age</t>
  </si>
  <si>
    <t>Factor</t>
  </si>
  <si>
    <t>Degenerative nervous system disorders w MCC</t>
  </si>
  <si>
    <t>Degenerative nervous system disorders w/o MCC</t>
  </si>
  <si>
    <t>Acute adjustment reaction &amp; psychosocial dysfunction</t>
  </si>
  <si>
    <t>Depressive neuroses</t>
  </si>
  <si>
    <t>Psychoses</t>
  </si>
  <si>
    <t>Other mental disorder diagnoses</t>
  </si>
  <si>
    <t>Nontraumatic stupor &amp; coma w MCC</t>
  </si>
  <si>
    <t>Nontraumatic stupor &amp; coma w/o MCC</t>
  </si>
  <si>
    <t>O.R. procedure w principal diagnoses of mental illness</t>
  </si>
  <si>
    <t>Neuroses except depressive</t>
  </si>
  <si>
    <t>Disorders of personality &amp; impulse control</t>
  </si>
  <si>
    <t>Organic disturbances &amp; Mental Retardation</t>
  </si>
  <si>
    <t>Behavioral &amp; developmental disorders</t>
  </si>
  <si>
    <t>Alcohol/drug abuse or dependence, left AMA</t>
  </si>
  <si>
    <t>Alcohol/drug abuse or dependence w rehabilitation therapy</t>
  </si>
  <si>
    <t>Alcohol/drug abuse or dependence w/o rehabilitation therapy w MCC</t>
  </si>
  <si>
    <t>Alcohol/drug abuse or dependence w/o rehabilitation therapy w/o MCC</t>
  </si>
  <si>
    <t>Description</t>
  </si>
  <si>
    <t>Adjustment Factor</t>
  </si>
  <si>
    <t>Developmental Disabilities</t>
  </si>
  <si>
    <t>Tracheostomy</t>
  </si>
  <si>
    <t>Eating and Conduct Disorders</t>
  </si>
  <si>
    <t>Infectious Diseases</t>
  </si>
  <si>
    <t>Renal Failure, Acute</t>
  </si>
  <si>
    <t>Oncology Treatment</t>
  </si>
  <si>
    <t>Uncontrolled Diabetes Mellitus</t>
  </si>
  <si>
    <t>Severe Protein Malnutrition</t>
  </si>
  <si>
    <t>Cardiac Conditions</t>
  </si>
  <si>
    <t>Gangrene</t>
  </si>
  <si>
    <t>Poisoning</t>
  </si>
  <si>
    <t>Coagulation Factor Deficit</t>
  </si>
  <si>
    <t>Drug/Alcohol Induced Mental Disorders</t>
  </si>
  <si>
    <t>Renal Failure, Chronic</t>
  </si>
  <si>
    <t>Artificial Openings - Digestive &amp; Urinary</t>
  </si>
  <si>
    <t>Severe Musculoskeletal &amp; Connective Tissue Diseases</t>
  </si>
  <si>
    <t>Chronic Obstructive Pulmonary Disease</t>
  </si>
  <si>
    <t>Comorbidity Adjustments:</t>
  </si>
  <si>
    <t>W/O Reduction</t>
  </si>
  <si>
    <t>With 2%  reduction</t>
  </si>
  <si>
    <t>AAC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</si>
</sst>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1" xfId="0" applyBorder="1"/>
    <xf numFmtId="43" fontId="0" fillId="0" borderId="1" xfId="1" applyFont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3" fillId="0" borderId="0" xfId="0" applyFont="1"/>
    <xf numFmtId="43" fontId="3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B3" sqref="B3"/>
    </sheetView>
  </sheetViews>
  <sheetFormatPr defaultRowHeight="15" x14ac:dyDescent="0.25"/>
  <cols>
    <col min="2" max="2" width="11.7109375" customWidth="1"/>
    <col min="3" max="3" width="12" customWidth="1"/>
    <col min="4" max="4" width="10.5703125" bestFit="1" customWidth="1"/>
    <col min="5" max="5" width="15.5703125" bestFit="1" customWidth="1"/>
    <col min="7" max="7" width="8.85546875" customWidth="1"/>
  </cols>
  <sheetData>
    <row r="1" spans="1:10" x14ac:dyDescent="0.25">
      <c r="A1" s="9" t="s">
        <v>9</v>
      </c>
    </row>
    <row r="2" spans="1:10" x14ac:dyDescent="0.25">
      <c r="B2" t="s">
        <v>57</v>
      </c>
    </row>
    <row r="3" spans="1:10" ht="21" x14ac:dyDescent="0.35">
      <c r="B3" s="7" t="s">
        <v>12</v>
      </c>
      <c r="C3" s="7"/>
      <c r="D3" s="7"/>
      <c r="E3" s="8">
        <f>+E44</f>
        <v>19361.830915531104</v>
      </c>
    </row>
    <row r="4" spans="1:10" x14ac:dyDescent="0.25">
      <c r="H4" s="10" t="s">
        <v>14</v>
      </c>
      <c r="I4" s="10"/>
      <c r="J4" s="10"/>
    </row>
    <row r="5" spans="1:10" ht="30" x14ac:dyDescent="0.25">
      <c r="D5" s="6" t="s">
        <v>55</v>
      </c>
      <c r="E5" s="6" t="s">
        <v>56</v>
      </c>
      <c r="H5" t="s">
        <v>15</v>
      </c>
      <c r="I5" t="s">
        <v>16</v>
      </c>
      <c r="J5" t="s">
        <v>17</v>
      </c>
    </row>
    <row r="6" spans="1:10" x14ac:dyDescent="0.25">
      <c r="C6" s="3" t="s">
        <v>7</v>
      </c>
      <c r="D6" s="4">
        <v>865.63</v>
      </c>
      <c r="E6" s="4">
        <v>848.95</v>
      </c>
      <c r="H6" s="3">
        <v>45</v>
      </c>
      <c r="I6" s="3"/>
      <c r="J6" s="4">
        <v>1</v>
      </c>
    </row>
    <row r="7" spans="1:10" x14ac:dyDescent="0.25">
      <c r="C7" s="3" t="s">
        <v>1</v>
      </c>
      <c r="D7" s="4">
        <v>670</v>
      </c>
      <c r="E7" s="4">
        <v>657.09</v>
      </c>
      <c r="H7" s="3">
        <v>45</v>
      </c>
      <c r="I7" s="3">
        <v>50</v>
      </c>
      <c r="J7" s="4">
        <v>1.01</v>
      </c>
    </row>
    <row r="8" spans="1:10" x14ac:dyDescent="0.25">
      <c r="C8" s="3" t="s">
        <v>2</v>
      </c>
      <c r="D8" s="4">
        <v>195.63</v>
      </c>
      <c r="E8" s="4">
        <v>191.86</v>
      </c>
      <c r="H8" s="3">
        <v>50</v>
      </c>
      <c r="I8" s="3">
        <v>55</v>
      </c>
      <c r="J8" s="4">
        <v>1.02</v>
      </c>
    </row>
    <row r="9" spans="1:10" x14ac:dyDescent="0.25">
      <c r="C9" s="3"/>
      <c r="D9" s="3"/>
      <c r="E9" s="3"/>
      <c r="H9" s="3">
        <v>55</v>
      </c>
      <c r="I9" s="3">
        <v>60</v>
      </c>
      <c r="J9" s="4">
        <v>1.04</v>
      </c>
    </row>
    <row r="10" spans="1:10" x14ac:dyDescent="0.25">
      <c r="C10" s="3" t="s">
        <v>5</v>
      </c>
      <c r="D10" s="5">
        <v>0.91879999999999995</v>
      </c>
      <c r="E10" s="5">
        <f>+D10</f>
        <v>0.91879999999999995</v>
      </c>
      <c r="H10" s="3">
        <v>60</v>
      </c>
      <c r="I10" s="3">
        <v>65</v>
      </c>
      <c r="J10" s="4">
        <v>1.07</v>
      </c>
    </row>
    <row r="11" spans="1:10" x14ac:dyDescent="0.25">
      <c r="C11" s="3" t="s">
        <v>6</v>
      </c>
      <c r="D11" s="4">
        <f>+D7*D10</f>
        <v>615.596</v>
      </c>
      <c r="E11" s="4">
        <f>+E7*E10</f>
        <v>603.73429199999998</v>
      </c>
      <c r="H11" s="3">
        <v>65</v>
      </c>
      <c r="I11" s="3">
        <v>70</v>
      </c>
      <c r="J11" s="4">
        <v>1.1000000000000001</v>
      </c>
    </row>
    <row r="12" spans="1:10" x14ac:dyDescent="0.25">
      <c r="C12" s="3" t="s">
        <v>7</v>
      </c>
      <c r="D12" s="4">
        <f>+D8+D11</f>
        <v>811.226</v>
      </c>
      <c r="E12" s="4">
        <f>+E8+E11</f>
        <v>795.594292</v>
      </c>
      <c r="H12" s="3">
        <v>70</v>
      </c>
      <c r="I12" s="3">
        <v>75</v>
      </c>
      <c r="J12" s="4">
        <v>1.1299999999999999</v>
      </c>
    </row>
    <row r="13" spans="1:10" x14ac:dyDescent="0.25">
      <c r="C13" s="3"/>
      <c r="D13" s="3"/>
      <c r="E13" s="3"/>
      <c r="H13" s="3">
        <v>75</v>
      </c>
      <c r="I13" s="3">
        <v>80</v>
      </c>
      <c r="J13" s="4">
        <v>1.1499999999999999</v>
      </c>
    </row>
    <row r="14" spans="1:10" x14ac:dyDescent="0.25">
      <c r="B14" t="s">
        <v>3</v>
      </c>
      <c r="C14" s="5">
        <v>56</v>
      </c>
      <c r="D14" s="3">
        <f>VLOOKUP(C14,DRG!$A$3:$C$19,3,FALSE)</f>
        <v>1.05</v>
      </c>
      <c r="E14" s="3">
        <f>+D14</f>
        <v>1.05</v>
      </c>
      <c r="H14" s="3">
        <v>80</v>
      </c>
      <c r="I14" s="3"/>
      <c r="J14" s="4">
        <v>1.17</v>
      </c>
    </row>
    <row r="15" spans="1:10" x14ac:dyDescent="0.25">
      <c r="B15" t="s">
        <v>4</v>
      </c>
      <c r="C15" s="5">
        <v>65</v>
      </c>
      <c r="D15" s="5">
        <v>1.1000000000000001</v>
      </c>
      <c r="E15" s="5">
        <f>+D15</f>
        <v>1.1000000000000001</v>
      </c>
    </row>
    <row r="16" spans="1:10" x14ac:dyDescent="0.25">
      <c r="B16" t="s">
        <v>13</v>
      </c>
      <c r="C16" s="5"/>
      <c r="D16" s="5">
        <v>1.04</v>
      </c>
      <c r="E16" s="5">
        <v>1.04</v>
      </c>
    </row>
    <row r="17" spans="1:12" x14ac:dyDescent="0.25">
      <c r="B17" s="3"/>
      <c r="C17" s="3"/>
      <c r="D17" s="3"/>
      <c r="E17" s="3"/>
    </row>
    <row r="18" spans="1:12" x14ac:dyDescent="0.25">
      <c r="B18" t="s">
        <v>8</v>
      </c>
      <c r="C18" s="3"/>
      <c r="D18" s="4">
        <f>+D12*D14*D15*D16</f>
        <v>974.44467120000024</v>
      </c>
      <c r="E18" s="4">
        <f>+E12*E14*E15*E16</f>
        <v>955.66786355040017</v>
      </c>
    </row>
    <row r="19" spans="1:12" x14ac:dyDescent="0.25">
      <c r="B19" t="s">
        <v>10</v>
      </c>
      <c r="C19" s="5">
        <v>20</v>
      </c>
      <c r="D19" s="3"/>
      <c r="E19" s="3"/>
    </row>
    <row r="20" spans="1:12" x14ac:dyDescent="0.25">
      <c r="A20" t="s">
        <v>0</v>
      </c>
      <c r="H20" s="3"/>
      <c r="I20" s="3" t="s">
        <v>54</v>
      </c>
      <c r="J20" s="3"/>
      <c r="K20" s="3"/>
      <c r="L20" s="3"/>
    </row>
    <row r="21" spans="1:12" x14ac:dyDescent="0.25">
      <c r="A21">
        <v>1</v>
      </c>
      <c r="B21">
        <v>1.19</v>
      </c>
      <c r="D21" s="1">
        <f>IF($C$19+1&gt;$A21,+D$18*$B21,0)</f>
        <v>1159.5891587280003</v>
      </c>
      <c r="E21" s="1">
        <f>IF($C$19+1&gt;$A21,+E$18*$B21,0)</f>
        <v>1137.244757624976</v>
      </c>
      <c r="H21" s="3" t="s">
        <v>37</v>
      </c>
      <c r="I21" s="3"/>
      <c r="J21" s="3"/>
      <c r="K21" s="3"/>
      <c r="L21" s="3">
        <v>1.04</v>
      </c>
    </row>
    <row r="22" spans="1:12" x14ac:dyDescent="0.25">
      <c r="A22">
        <v>2</v>
      </c>
      <c r="B22">
        <v>1.1200000000000001</v>
      </c>
      <c r="D22" s="1">
        <f t="shared" ref="D22:E41" si="0">IF($C$19+1&gt;$A22,+D$18*$B22,0)</f>
        <v>1091.3780317440003</v>
      </c>
      <c r="E22" s="1">
        <f t="shared" si="0"/>
        <v>1070.3480071764484</v>
      </c>
      <c r="H22" s="3" t="s">
        <v>48</v>
      </c>
      <c r="I22" s="3"/>
      <c r="J22" s="3"/>
      <c r="K22" s="3"/>
      <c r="L22" s="3">
        <v>1.1299999999999999</v>
      </c>
    </row>
    <row r="23" spans="1:12" x14ac:dyDescent="0.25">
      <c r="A23">
        <v>3</v>
      </c>
      <c r="B23">
        <v>1.08</v>
      </c>
      <c r="D23" s="1">
        <f t="shared" si="0"/>
        <v>1052.4002448960002</v>
      </c>
      <c r="E23" s="1">
        <f t="shared" si="0"/>
        <v>1032.1212926344322</v>
      </c>
      <c r="H23" s="3" t="s">
        <v>38</v>
      </c>
      <c r="I23" s="3"/>
      <c r="J23" s="3"/>
      <c r="K23" s="3"/>
      <c r="L23" s="3">
        <v>1.06</v>
      </c>
    </row>
    <row r="24" spans="1:12" x14ac:dyDescent="0.25">
      <c r="A24">
        <v>4</v>
      </c>
      <c r="B24">
        <v>1.05</v>
      </c>
      <c r="D24" s="1">
        <f t="shared" si="0"/>
        <v>1023.1669047600003</v>
      </c>
      <c r="E24" s="1">
        <f t="shared" si="0"/>
        <v>1003.4512567279202</v>
      </c>
      <c r="H24" s="3" t="s">
        <v>39</v>
      </c>
      <c r="I24" s="3"/>
      <c r="J24" s="3"/>
      <c r="K24" s="3"/>
      <c r="L24" s="3">
        <v>1.1200000000000001</v>
      </c>
    </row>
    <row r="25" spans="1:12" x14ac:dyDescent="0.25">
      <c r="A25">
        <v>5</v>
      </c>
      <c r="B25">
        <v>1.04</v>
      </c>
      <c r="D25" s="1">
        <f t="shared" si="0"/>
        <v>1013.4224580480003</v>
      </c>
      <c r="E25" s="1">
        <f t="shared" si="0"/>
        <v>993.89457809241617</v>
      </c>
      <c r="H25" s="3" t="s">
        <v>40</v>
      </c>
      <c r="I25" s="3"/>
      <c r="J25" s="3"/>
      <c r="K25" s="3"/>
      <c r="L25" s="3">
        <v>1.07</v>
      </c>
    </row>
    <row r="26" spans="1:12" x14ac:dyDescent="0.25">
      <c r="A26">
        <v>6</v>
      </c>
      <c r="B26">
        <v>1.02</v>
      </c>
      <c r="D26" s="1">
        <f t="shared" si="0"/>
        <v>993.93356462400027</v>
      </c>
      <c r="E26" s="1">
        <f t="shared" si="0"/>
        <v>974.78122082140817</v>
      </c>
      <c r="H26" s="3" t="s">
        <v>41</v>
      </c>
      <c r="I26" s="3"/>
      <c r="J26" s="3"/>
      <c r="K26" s="3"/>
      <c r="L26" s="3">
        <v>1.1100000000000001</v>
      </c>
    </row>
    <row r="27" spans="1:12" x14ac:dyDescent="0.25">
      <c r="A27">
        <v>7</v>
      </c>
      <c r="B27">
        <v>1.01</v>
      </c>
      <c r="D27" s="1">
        <f t="shared" si="0"/>
        <v>984.18911791200026</v>
      </c>
      <c r="E27" s="1">
        <f t="shared" si="0"/>
        <v>965.22454218590417</v>
      </c>
      <c r="H27" s="3" t="s">
        <v>50</v>
      </c>
      <c r="I27" s="3"/>
      <c r="J27" s="3"/>
      <c r="K27" s="3"/>
      <c r="L27" s="3">
        <v>1.1100000000000001</v>
      </c>
    </row>
    <row r="28" spans="1:12" x14ac:dyDescent="0.25">
      <c r="A28">
        <v>8</v>
      </c>
      <c r="B28">
        <v>1.01</v>
      </c>
      <c r="D28" s="1">
        <f t="shared" si="0"/>
        <v>984.18911791200026</v>
      </c>
      <c r="E28" s="1">
        <f t="shared" si="0"/>
        <v>965.22454218590417</v>
      </c>
      <c r="H28" s="3" t="s">
        <v>42</v>
      </c>
      <c r="I28" s="3"/>
      <c r="J28" s="3"/>
      <c r="K28" s="3"/>
      <c r="L28" s="3">
        <v>1.07</v>
      </c>
    </row>
    <row r="29" spans="1:12" x14ac:dyDescent="0.25">
      <c r="A29">
        <v>9</v>
      </c>
      <c r="B29">
        <v>1</v>
      </c>
      <c r="D29" s="1">
        <f t="shared" si="0"/>
        <v>974.44467120000024</v>
      </c>
      <c r="E29" s="1">
        <f t="shared" si="0"/>
        <v>955.66786355040017</v>
      </c>
      <c r="H29" s="3" t="s">
        <v>43</v>
      </c>
      <c r="I29" s="3"/>
      <c r="J29" s="3"/>
      <c r="K29" s="3"/>
      <c r="L29" s="3">
        <v>1.05</v>
      </c>
    </row>
    <row r="30" spans="1:12" x14ac:dyDescent="0.25">
      <c r="A30">
        <v>10</v>
      </c>
      <c r="B30">
        <v>1</v>
      </c>
      <c r="D30" s="1">
        <f t="shared" si="0"/>
        <v>974.44467120000024</v>
      </c>
      <c r="E30" s="1">
        <f t="shared" si="0"/>
        <v>955.66786355040017</v>
      </c>
      <c r="H30" s="3" t="s">
        <v>44</v>
      </c>
      <c r="I30" s="3"/>
      <c r="J30" s="3"/>
      <c r="K30" s="3"/>
      <c r="L30" s="3">
        <v>1.1299999999999999</v>
      </c>
    </row>
    <row r="31" spans="1:12" x14ac:dyDescent="0.25">
      <c r="A31">
        <v>11</v>
      </c>
      <c r="B31">
        <v>0.99</v>
      </c>
      <c r="D31" s="1">
        <f t="shared" si="0"/>
        <v>964.70022448800023</v>
      </c>
      <c r="E31" s="1">
        <f t="shared" si="0"/>
        <v>946.11118491489617</v>
      </c>
      <c r="H31" s="3" t="s">
        <v>49</v>
      </c>
      <c r="I31" s="3"/>
      <c r="J31" s="3"/>
      <c r="K31" s="3"/>
      <c r="L31" s="3">
        <v>1.03</v>
      </c>
    </row>
    <row r="32" spans="1:12" x14ac:dyDescent="0.25">
      <c r="A32">
        <v>12</v>
      </c>
      <c r="B32">
        <v>0.99</v>
      </c>
      <c r="D32" s="1">
        <f t="shared" si="0"/>
        <v>964.70022448800023</v>
      </c>
      <c r="E32" s="1">
        <f t="shared" si="0"/>
        <v>946.11118491489617</v>
      </c>
      <c r="H32" s="3" t="s">
        <v>45</v>
      </c>
      <c r="I32" s="3"/>
      <c r="J32" s="3"/>
      <c r="K32" s="3"/>
      <c r="L32" s="3">
        <v>1.1100000000000001</v>
      </c>
    </row>
    <row r="33" spans="1:12" x14ac:dyDescent="0.25">
      <c r="A33">
        <v>13</v>
      </c>
      <c r="B33">
        <v>0.99</v>
      </c>
      <c r="D33" s="1">
        <f t="shared" si="0"/>
        <v>964.70022448800023</v>
      </c>
      <c r="E33" s="1">
        <f t="shared" si="0"/>
        <v>946.11118491489617</v>
      </c>
      <c r="H33" s="3" t="s">
        <v>46</v>
      </c>
      <c r="I33" s="3"/>
      <c r="J33" s="3"/>
      <c r="K33" s="3"/>
      <c r="L33" s="3">
        <v>1.1000000000000001</v>
      </c>
    </row>
    <row r="34" spans="1:12" x14ac:dyDescent="0.25">
      <c r="A34">
        <v>14</v>
      </c>
      <c r="B34">
        <v>0.99</v>
      </c>
      <c r="D34" s="1">
        <f t="shared" si="0"/>
        <v>964.70022448800023</v>
      </c>
      <c r="E34" s="1">
        <f t="shared" si="0"/>
        <v>946.11118491489617</v>
      </c>
      <c r="H34" s="3" t="s">
        <v>53</v>
      </c>
      <c r="I34" s="3"/>
      <c r="J34" s="3"/>
      <c r="K34" s="3"/>
      <c r="L34" s="3">
        <v>1.1200000000000001</v>
      </c>
    </row>
    <row r="35" spans="1:12" x14ac:dyDescent="0.25">
      <c r="A35">
        <v>15</v>
      </c>
      <c r="B35">
        <v>0.98</v>
      </c>
      <c r="D35" s="1">
        <f t="shared" si="0"/>
        <v>954.95577777600022</v>
      </c>
      <c r="E35" s="1">
        <f t="shared" si="0"/>
        <v>936.55450627939217</v>
      </c>
      <c r="H35" s="3" t="s">
        <v>51</v>
      </c>
      <c r="I35" s="3"/>
      <c r="J35" s="3"/>
      <c r="K35" s="3"/>
      <c r="L35" s="3">
        <v>1.08</v>
      </c>
    </row>
    <row r="36" spans="1:12" x14ac:dyDescent="0.25">
      <c r="A36">
        <v>16</v>
      </c>
      <c r="B36">
        <v>0.97</v>
      </c>
      <c r="D36" s="1">
        <f t="shared" si="0"/>
        <v>945.21133106400021</v>
      </c>
      <c r="E36" s="1">
        <f t="shared" si="0"/>
        <v>926.99782764388817</v>
      </c>
      <c r="H36" s="3" t="s">
        <v>52</v>
      </c>
      <c r="I36" s="3"/>
      <c r="J36" s="3"/>
      <c r="K36" s="3"/>
      <c r="L36" s="3">
        <v>1.0900000000000001</v>
      </c>
    </row>
    <row r="37" spans="1:12" x14ac:dyDescent="0.25">
      <c r="A37">
        <v>17</v>
      </c>
      <c r="B37">
        <v>0.97</v>
      </c>
      <c r="D37" s="1">
        <f t="shared" si="0"/>
        <v>945.21133106400021</v>
      </c>
      <c r="E37" s="1">
        <f t="shared" si="0"/>
        <v>926.99782764388817</v>
      </c>
      <c r="H37" s="3" t="s">
        <v>47</v>
      </c>
      <c r="I37" s="3"/>
      <c r="J37" s="3"/>
      <c r="K37" s="3"/>
      <c r="L37" s="3">
        <v>1.1100000000000001</v>
      </c>
    </row>
    <row r="38" spans="1:12" x14ac:dyDescent="0.25">
      <c r="A38">
        <v>18</v>
      </c>
      <c r="B38">
        <v>0.96</v>
      </c>
      <c r="D38" s="1">
        <f t="shared" si="0"/>
        <v>935.46688435200019</v>
      </c>
      <c r="E38" s="1">
        <f t="shared" si="0"/>
        <v>917.44114900838417</v>
      </c>
    </row>
    <row r="39" spans="1:12" x14ac:dyDescent="0.25">
      <c r="A39">
        <v>19</v>
      </c>
      <c r="B39">
        <v>0.95</v>
      </c>
      <c r="D39" s="1">
        <f t="shared" si="0"/>
        <v>925.72243764000018</v>
      </c>
      <c r="E39" s="1">
        <f t="shared" si="0"/>
        <v>907.88447037288017</v>
      </c>
    </row>
    <row r="40" spans="1:12" x14ac:dyDescent="0.25">
      <c r="A40">
        <v>20</v>
      </c>
      <c r="B40">
        <v>0.95</v>
      </c>
      <c r="D40" s="1">
        <f t="shared" si="0"/>
        <v>925.72243764000018</v>
      </c>
      <c r="E40" s="1">
        <f t="shared" si="0"/>
        <v>907.88447037288017</v>
      </c>
    </row>
    <row r="41" spans="1:12" x14ac:dyDescent="0.25">
      <c r="A41">
        <v>21</v>
      </c>
      <c r="B41">
        <v>0.95</v>
      </c>
      <c r="D41" s="1">
        <f t="shared" si="0"/>
        <v>0</v>
      </c>
      <c r="E41" s="1">
        <f t="shared" si="0"/>
        <v>0</v>
      </c>
    </row>
    <row r="42" spans="1:12" x14ac:dyDescent="0.25">
      <c r="A42">
        <v>21</v>
      </c>
      <c r="B42">
        <v>0.92</v>
      </c>
      <c r="C42" t="s">
        <v>11</v>
      </c>
      <c r="D42" s="1">
        <f>IF($C$19+1&gt;$A42,((+D$18*$B42)*(C19-21)),0)</f>
        <v>0</v>
      </c>
      <c r="E42" s="1">
        <f>IF($C$19+1&gt;$A42,((+E$18*$B42)*(C19-21)),0)</f>
        <v>0</v>
      </c>
    </row>
    <row r="43" spans="1:12" x14ac:dyDescent="0.25">
      <c r="D43" s="1"/>
      <c r="E43" s="1"/>
    </row>
    <row r="44" spans="1:12" x14ac:dyDescent="0.25">
      <c r="B44" t="s">
        <v>12</v>
      </c>
      <c r="D44" s="2">
        <f>SUM(D21:D42)</f>
        <v>19742.249038512011</v>
      </c>
      <c r="E44" s="2">
        <f>SUM(E21:E42)</f>
        <v>19361.830915531104</v>
      </c>
    </row>
  </sheetData>
  <mergeCells count="1">
    <mergeCell ref="H4:J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9"/>
  <sheetViews>
    <sheetView workbookViewId="0">
      <selection activeCell="C18" sqref="C18"/>
    </sheetView>
  </sheetViews>
  <sheetFormatPr defaultRowHeight="15" x14ac:dyDescent="0.25"/>
  <cols>
    <col min="2" max="2" width="50.5703125" customWidth="1"/>
  </cols>
  <sheetData>
    <row r="2" spans="1:3" x14ac:dyDescent="0.25">
      <c r="A2" t="s">
        <v>3</v>
      </c>
      <c r="B2" t="s">
        <v>35</v>
      </c>
      <c r="C2" t="s">
        <v>36</v>
      </c>
    </row>
    <row r="3" spans="1:3" x14ac:dyDescent="0.25">
      <c r="A3">
        <v>56</v>
      </c>
      <c r="B3" t="s">
        <v>18</v>
      </c>
      <c r="C3">
        <v>1.05</v>
      </c>
    </row>
    <row r="4" spans="1:3" x14ac:dyDescent="0.25">
      <c r="A4">
        <v>57</v>
      </c>
      <c r="B4" t="s">
        <v>19</v>
      </c>
      <c r="C4">
        <v>1.05</v>
      </c>
    </row>
    <row r="5" spans="1:3" x14ac:dyDescent="0.25">
      <c r="A5">
        <v>80</v>
      </c>
      <c r="B5" t="s">
        <v>24</v>
      </c>
      <c r="C5">
        <v>1.07</v>
      </c>
    </row>
    <row r="6" spans="1:3" x14ac:dyDescent="0.25">
      <c r="A6">
        <v>81</v>
      </c>
      <c r="B6" t="s">
        <v>25</v>
      </c>
      <c r="C6">
        <v>1.07</v>
      </c>
    </row>
    <row r="7" spans="1:3" x14ac:dyDescent="0.25">
      <c r="A7">
        <v>876</v>
      </c>
      <c r="B7" t="s">
        <v>26</v>
      </c>
      <c r="C7">
        <v>1.22</v>
      </c>
    </row>
    <row r="8" spans="1:3" x14ac:dyDescent="0.25">
      <c r="A8">
        <v>880</v>
      </c>
      <c r="B8" t="s">
        <v>20</v>
      </c>
      <c r="C8">
        <v>1.05</v>
      </c>
    </row>
    <row r="9" spans="1:3" x14ac:dyDescent="0.25">
      <c r="A9">
        <v>881</v>
      </c>
      <c r="B9" t="s">
        <v>21</v>
      </c>
      <c r="C9">
        <v>0.99</v>
      </c>
    </row>
    <row r="10" spans="1:3" x14ac:dyDescent="0.25">
      <c r="A10">
        <v>882</v>
      </c>
      <c r="B10" t="s">
        <v>27</v>
      </c>
      <c r="C10">
        <v>1.02</v>
      </c>
    </row>
    <row r="11" spans="1:3" x14ac:dyDescent="0.25">
      <c r="A11">
        <v>883</v>
      </c>
      <c r="B11" t="s">
        <v>28</v>
      </c>
      <c r="C11">
        <v>1.02</v>
      </c>
    </row>
    <row r="12" spans="1:3" x14ac:dyDescent="0.25">
      <c r="A12">
        <v>884</v>
      </c>
      <c r="B12" t="s">
        <v>29</v>
      </c>
      <c r="C12">
        <v>1.03</v>
      </c>
    </row>
    <row r="13" spans="1:3" x14ac:dyDescent="0.25">
      <c r="A13">
        <v>885</v>
      </c>
      <c r="B13" t="s">
        <v>22</v>
      </c>
      <c r="C13">
        <v>1</v>
      </c>
    </row>
    <row r="14" spans="1:3" x14ac:dyDescent="0.25">
      <c r="A14">
        <v>886</v>
      </c>
      <c r="B14" t="s">
        <v>30</v>
      </c>
      <c r="C14">
        <v>0.99</v>
      </c>
    </row>
    <row r="15" spans="1:3" x14ac:dyDescent="0.25">
      <c r="A15">
        <v>887</v>
      </c>
      <c r="B15" t="s">
        <v>23</v>
      </c>
      <c r="C15">
        <v>0.92</v>
      </c>
    </row>
    <row r="16" spans="1:3" x14ac:dyDescent="0.25">
      <c r="A16">
        <v>894</v>
      </c>
      <c r="B16" t="s">
        <v>31</v>
      </c>
      <c r="C16">
        <v>0.97</v>
      </c>
    </row>
    <row r="17" spans="1:3" x14ac:dyDescent="0.25">
      <c r="A17">
        <v>895</v>
      </c>
      <c r="B17" t="s">
        <v>32</v>
      </c>
      <c r="C17">
        <v>1.02</v>
      </c>
    </row>
    <row r="18" spans="1:3" x14ac:dyDescent="0.25">
      <c r="A18">
        <v>896</v>
      </c>
      <c r="B18" t="s">
        <v>33</v>
      </c>
      <c r="C18">
        <v>0.88</v>
      </c>
    </row>
    <row r="19" spans="1:3" x14ac:dyDescent="0.25">
      <c r="A19">
        <v>897</v>
      </c>
      <c r="B19" t="s">
        <v>34</v>
      </c>
      <c r="C19">
        <v>0.88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6DF21-6B70-43A4-AA01-9C6D7439D410}">
  <dimension ref="A1"/>
  <sheetViews>
    <sheetView workbookViewId="0">
      <selection activeCell="M18" sqref="M18:P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DRG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Mozena</dc:creator>
  <cp:lastModifiedBy>Miranda Columbia [OSH]</cp:lastModifiedBy>
  <dcterms:created xsi:type="dcterms:W3CDTF">2019-01-08T02:15:53Z</dcterms:created>
  <dcterms:modified xsi:type="dcterms:W3CDTF">2023-05-09T15:50:16Z</dcterms:modified>
</cp:coreProperties>
</file>